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léna Klikačová\AppData\Local\Microsoft\Windows\INetCache\Content.Outlook\56XHJH1Q\"/>
    </mc:Choice>
  </mc:AlternateContent>
  <xr:revisionPtr revIDLastSave="0" documentId="13_ncr:1_{2821AC22-3637-4553-873A-2E1E80A77E46}" xr6:coauthVersionLast="45" xr6:coauthVersionMax="45" xr10:uidLastSave="{00000000-0000-0000-0000-000000000000}"/>
  <bookViews>
    <workbookView xWindow="-120" yWindow="-120" windowWidth="19440" windowHeight="15000" activeTab="3" xr2:uid="{00000000-000D-0000-FFFF-FFFF00000000}"/>
  </bookViews>
  <sheets>
    <sheet name="Rozpočet" sheetId="7" r:id="rId1"/>
    <sheet name=" príjmy" sheetId="4" r:id="rId2"/>
    <sheet name="výdavky" sheetId="5" r:id="rId3"/>
    <sheet name="Zhrnutie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0" i="5" l="1"/>
  <c r="K193" i="5" l="1"/>
  <c r="J193" i="5"/>
  <c r="I209" i="5"/>
  <c r="F32" i="6" s="1"/>
  <c r="H32" i="6" s="1"/>
  <c r="F25" i="6"/>
  <c r="F46" i="6"/>
  <c r="H46" i="6" s="1"/>
  <c r="E46" i="6"/>
  <c r="D15" i="6"/>
  <c r="D17" i="6" s="1"/>
  <c r="D16" i="6"/>
  <c r="E51" i="4"/>
  <c r="G46" i="6" l="1"/>
  <c r="G32" i="6"/>
  <c r="F66" i="4"/>
  <c r="J321" i="5" l="1"/>
  <c r="K321" i="5"/>
  <c r="J316" i="5"/>
  <c r="K316" i="5"/>
  <c r="K286" i="5"/>
  <c r="J284" i="5"/>
  <c r="K284" i="5"/>
  <c r="J277" i="5"/>
  <c r="K277" i="5"/>
  <c r="J254" i="5"/>
  <c r="K254" i="5"/>
  <c r="J235" i="5"/>
  <c r="J236" i="5"/>
  <c r="J237" i="5"/>
  <c r="J238" i="5"/>
  <c r="J239" i="5"/>
  <c r="J240" i="5"/>
  <c r="J241" i="5"/>
  <c r="J242" i="5"/>
  <c r="J243" i="5"/>
  <c r="J244" i="5"/>
  <c r="J245" i="5"/>
  <c r="K235" i="5"/>
  <c r="K236" i="5"/>
  <c r="K237" i="5"/>
  <c r="K238" i="5"/>
  <c r="K239" i="5"/>
  <c r="K240" i="5"/>
  <c r="K241" i="5"/>
  <c r="K242" i="5"/>
  <c r="K243" i="5"/>
  <c r="K244" i="5"/>
  <c r="K245" i="5"/>
  <c r="J234" i="5"/>
  <c r="J226" i="5"/>
  <c r="K226" i="5"/>
  <c r="J225" i="5"/>
  <c r="K225" i="5"/>
  <c r="K222" i="5"/>
  <c r="J222" i="5"/>
  <c r="K200" i="5"/>
  <c r="J200" i="5"/>
  <c r="K196" i="5"/>
  <c r="K197" i="5"/>
  <c r="J196" i="5"/>
  <c r="J197" i="5"/>
  <c r="K184" i="5"/>
  <c r="J184" i="5"/>
  <c r="J183" i="5"/>
  <c r="I158" i="5"/>
  <c r="F29" i="6" s="1"/>
  <c r="K144" i="5"/>
  <c r="J144" i="5"/>
  <c r="I147" i="5"/>
  <c r="F28" i="6" s="1"/>
  <c r="H28" i="6" s="1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K113" i="5"/>
  <c r="K114" i="5"/>
  <c r="K115" i="5"/>
  <c r="K116" i="5"/>
  <c r="K117" i="5"/>
  <c r="K118" i="5"/>
  <c r="K119" i="5"/>
  <c r="K120" i="5"/>
  <c r="K121" i="5"/>
  <c r="K122" i="5"/>
  <c r="J114" i="5"/>
  <c r="J115" i="5"/>
  <c r="J116" i="5"/>
  <c r="J117" i="5"/>
  <c r="J118" i="5"/>
  <c r="J119" i="5"/>
  <c r="J120" i="5"/>
  <c r="J121" i="5"/>
  <c r="J122" i="5"/>
  <c r="J113" i="5"/>
  <c r="K112" i="5"/>
  <c r="J112" i="5"/>
  <c r="I137" i="5"/>
  <c r="F27" i="6" s="1"/>
  <c r="I70" i="5"/>
  <c r="K62" i="5"/>
  <c r="J62" i="5"/>
  <c r="K60" i="5"/>
  <c r="J60" i="5"/>
  <c r="J58" i="5"/>
  <c r="K58" i="5"/>
  <c r="J57" i="5"/>
  <c r="K57" i="5"/>
  <c r="K11" i="5"/>
  <c r="J11" i="5"/>
  <c r="F24" i="6" l="1"/>
  <c r="H27" i="6"/>
  <c r="G27" i="6"/>
  <c r="G29" i="6"/>
  <c r="H29" i="6"/>
  <c r="J137" i="5"/>
  <c r="K137" i="5"/>
  <c r="H381" i="5"/>
  <c r="E57" i="6" s="1"/>
  <c r="F65" i="4"/>
  <c r="H369" i="5"/>
  <c r="E55" i="6" s="1"/>
  <c r="H364" i="5"/>
  <c r="E54" i="6" s="1"/>
  <c r="H343" i="5"/>
  <c r="E50" i="6" s="1"/>
  <c r="E343" i="5"/>
  <c r="B50" i="6" s="1"/>
  <c r="F343" i="5"/>
  <c r="G343" i="5"/>
  <c r="D50" i="6" s="1"/>
  <c r="I343" i="5"/>
  <c r="F50" i="6" s="1"/>
  <c r="J343" i="5"/>
  <c r="G50" i="6" s="1"/>
  <c r="K343" i="5"/>
  <c r="H50" i="6" s="1"/>
  <c r="C50" i="6" l="1"/>
  <c r="J255" i="5"/>
  <c r="H246" i="5"/>
  <c r="E35" i="6" s="1"/>
  <c r="H158" i="5" l="1"/>
  <c r="E29" i="6" s="1"/>
  <c r="H147" i="5" l="1"/>
  <c r="E28" i="6" s="1"/>
  <c r="H137" i="5"/>
  <c r="E27" i="6" s="1"/>
  <c r="G137" i="5"/>
  <c r="D27" i="6" s="1"/>
  <c r="F137" i="5"/>
  <c r="C27" i="6" s="1"/>
  <c r="E137" i="5"/>
  <c r="B27" i="6" s="1"/>
  <c r="K78" i="5"/>
  <c r="K77" i="5"/>
  <c r="J77" i="5"/>
  <c r="H80" i="5"/>
  <c r="E25" i="6" s="1"/>
  <c r="J78" i="5" l="1"/>
  <c r="H70" i="5"/>
  <c r="E24" i="6" l="1"/>
  <c r="J45" i="5"/>
  <c r="K45" i="5"/>
  <c r="F347" i="5" l="1"/>
  <c r="F70" i="5"/>
  <c r="G323" i="5"/>
  <c r="D40" i="6" s="1"/>
  <c r="E381" i="5"/>
  <c r="B57" i="6" s="1"/>
  <c r="E375" i="5"/>
  <c r="B56" i="6" s="1"/>
  <c r="E369" i="5"/>
  <c r="B55" i="6" s="1"/>
  <c r="E364" i="5"/>
  <c r="B54" i="6" s="1"/>
  <c r="E358" i="5"/>
  <c r="B53" i="6" s="1"/>
  <c r="E353" i="5"/>
  <c r="B52" i="6" s="1"/>
  <c r="E347" i="5"/>
  <c r="B51" i="6" s="1"/>
  <c r="E331" i="5"/>
  <c r="B41" i="6" s="1"/>
  <c r="E323" i="5"/>
  <c r="B40" i="6" s="1"/>
  <c r="E291" i="5"/>
  <c r="B39" i="6" s="1"/>
  <c r="E256" i="5"/>
  <c r="B38" i="6" s="1"/>
  <c r="E246" i="5"/>
  <c r="B35" i="6" s="1"/>
  <c r="E228" i="5"/>
  <c r="B34" i="6" s="1"/>
  <c r="E216" i="5"/>
  <c r="B33" i="6" s="1"/>
  <c r="E209" i="5"/>
  <c r="B32" i="6" s="1"/>
  <c r="E188" i="5"/>
  <c r="B31" i="6" s="1"/>
  <c r="E177" i="5"/>
  <c r="B30" i="6" s="1"/>
  <c r="E158" i="5"/>
  <c r="B29" i="6" s="1"/>
  <c r="E147" i="5"/>
  <c r="B28" i="6" s="1"/>
  <c r="E108" i="5"/>
  <c r="B26" i="6" s="1"/>
  <c r="E80" i="5"/>
  <c r="B25" i="6" s="1"/>
  <c r="E70" i="5"/>
  <c r="F16" i="6"/>
  <c r="F15" i="6"/>
  <c r="F11" i="6"/>
  <c r="F10" i="6"/>
  <c r="F8" i="6"/>
  <c r="E19" i="6"/>
  <c r="E15" i="6"/>
  <c r="E13" i="6"/>
  <c r="E11" i="6"/>
  <c r="E10" i="6"/>
  <c r="E8" i="6"/>
  <c r="D13" i="6"/>
  <c r="D19" i="6"/>
  <c r="D12" i="6"/>
  <c r="D11" i="6"/>
  <c r="D10" i="6"/>
  <c r="D8" i="6"/>
  <c r="D7" i="6"/>
  <c r="C16" i="6"/>
  <c r="C19" i="6"/>
  <c r="C18" i="6"/>
  <c r="C14" i="6"/>
  <c r="C13" i="6"/>
  <c r="C12" i="6"/>
  <c r="C7" i="6"/>
  <c r="B7" i="6"/>
  <c r="B18" i="6"/>
  <c r="B16" i="6"/>
  <c r="B15" i="6"/>
  <c r="B13" i="6"/>
  <c r="G37" i="4"/>
  <c r="C24" i="6" l="1"/>
  <c r="B24" i="6"/>
  <c r="E333" i="5"/>
  <c r="C51" i="6"/>
  <c r="F13" i="6"/>
  <c r="E382" i="5"/>
  <c r="C20" i="6"/>
  <c r="H28" i="4" l="1"/>
  <c r="I28" i="4" s="1"/>
  <c r="F63" i="4"/>
  <c r="F50" i="4"/>
  <c r="E18" i="6" l="1"/>
  <c r="E63" i="4"/>
  <c r="E50" i="4"/>
  <c r="E48" i="4"/>
  <c r="E37" i="4"/>
  <c r="E27" i="4"/>
  <c r="E13" i="4"/>
  <c r="F13" i="4"/>
  <c r="E7" i="6" s="1"/>
  <c r="F27" i="4"/>
  <c r="E12" i="6" s="1"/>
  <c r="F37" i="4"/>
  <c r="C63" i="4"/>
  <c r="C66" i="4" s="1"/>
  <c r="C50" i="4"/>
  <c r="C48" i="4"/>
  <c r="C37" i="4"/>
  <c r="C27" i="4"/>
  <c r="B12" i="6" s="1"/>
  <c r="B20" i="6" s="1"/>
  <c r="C13" i="4"/>
  <c r="I323" i="5"/>
  <c r="F40" i="6" s="1"/>
  <c r="G40" i="6" s="1"/>
  <c r="H59" i="6"/>
  <c r="G59" i="6"/>
  <c r="B59" i="6"/>
  <c r="B44" i="6"/>
  <c r="G28" i="6"/>
  <c r="H25" i="6"/>
  <c r="G25" i="6"/>
  <c r="H24" i="6"/>
  <c r="G24" i="6"/>
  <c r="H13" i="6"/>
  <c r="G13" i="6"/>
  <c r="H11" i="6"/>
  <c r="G11" i="6"/>
  <c r="H10" i="6"/>
  <c r="G10" i="6"/>
  <c r="H8" i="6"/>
  <c r="G8" i="6"/>
  <c r="K381" i="5"/>
  <c r="J381" i="5"/>
  <c r="I381" i="5"/>
  <c r="F57" i="6" s="1"/>
  <c r="G381" i="5"/>
  <c r="D57" i="6" s="1"/>
  <c r="F381" i="5"/>
  <c r="C57" i="6" s="1"/>
  <c r="K375" i="5"/>
  <c r="J375" i="5"/>
  <c r="I375" i="5"/>
  <c r="F56" i="6" s="1"/>
  <c r="H375" i="5"/>
  <c r="E56" i="6" s="1"/>
  <c r="G375" i="5"/>
  <c r="D56" i="6" s="1"/>
  <c r="F375" i="5"/>
  <c r="C56" i="6" s="1"/>
  <c r="K369" i="5"/>
  <c r="J369" i="5"/>
  <c r="I369" i="5"/>
  <c r="F55" i="6" s="1"/>
  <c r="G369" i="5"/>
  <c r="D55" i="6" s="1"/>
  <c r="F369" i="5"/>
  <c r="C55" i="6" s="1"/>
  <c r="K364" i="5"/>
  <c r="J364" i="5"/>
  <c r="I364" i="5"/>
  <c r="F54" i="6" s="1"/>
  <c r="G364" i="5"/>
  <c r="D54" i="6" s="1"/>
  <c r="F364" i="5"/>
  <c r="C54" i="6" s="1"/>
  <c r="I358" i="5"/>
  <c r="F53" i="6" s="1"/>
  <c r="H358" i="5"/>
  <c r="E53" i="6" s="1"/>
  <c r="G358" i="5"/>
  <c r="D53" i="6" s="1"/>
  <c r="F358" i="5"/>
  <c r="C53" i="6" s="1"/>
  <c r="K353" i="5"/>
  <c r="J353" i="5"/>
  <c r="I353" i="5"/>
  <c r="F52" i="6" s="1"/>
  <c r="H353" i="5"/>
  <c r="E52" i="6" s="1"/>
  <c r="G353" i="5"/>
  <c r="D52" i="6" s="1"/>
  <c r="F353" i="5"/>
  <c r="K347" i="5"/>
  <c r="J347" i="5"/>
  <c r="I347" i="5"/>
  <c r="F51" i="6" s="1"/>
  <c r="F59" i="6" s="1"/>
  <c r="H347" i="5"/>
  <c r="E51" i="6" s="1"/>
  <c r="G347" i="5"/>
  <c r="D51" i="6" s="1"/>
  <c r="J399" i="5"/>
  <c r="K357" i="5"/>
  <c r="J357" i="5"/>
  <c r="K356" i="5"/>
  <c r="J356" i="5"/>
  <c r="K355" i="5"/>
  <c r="J355" i="5"/>
  <c r="I331" i="5"/>
  <c r="H331" i="5"/>
  <c r="E41" i="6" s="1"/>
  <c r="G331" i="5"/>
  <c r="D41" i="6" s="1"/>
  <c r="F331" i="5"/>
  <c r="C41" i="6" s="1"/>
  <c r="K330" i="5"/>
  <c r="J330" i="5"/>
  <c r="K329" i="5"/>
  <c r="J329" i="5"/>
  <c r="K328" i="5"/>
  <c r="J328" i="5"/>
  <c r="K327" i="5"/>
  <c r="J327" i="5"/>
  <c r="H323" i="5"/>
  <c r="E40" i="6" s="1"/>
  <c r="F323" i="5"/>
  <c r="C40" i="6" s="1"/>
  <c r="K322" i="5"/>
  <c r="J322" i="5"/>
  <c r="K320" i="5"/>
  <c r="J320" i="5"/>
  <c r="K319" i="5"/>
  <c r="J319" i="5"/>
  <c r="K318" i="5"/>
  <c r="J318" i="5"/>
  <c r="K317" i="5"/>
  <c r="J317" i="5"/>
  <c r="K315" i="5"/>
  <c r="J315" i="5"/>
  <c r="K314" i="5"/>
  <c r="J314" i="5"/>
  <c r="K313" i="5"/>
  <c r="J313" i="5"/>
  <c r="K312" i="5"/>
  <c r="J312" i="5"/>
  <c r="K311" i="5"/>
  <c r="J311" i="5"/>
  <c r="K310" i="5"/>
  <c r="J310" i="5"/>
  <c r="K309" i="5"/>
  <c r="J309" i="5"/>
  <c r="K308" i="5"/>
  <c r="J308" i="5"/>
  <c r="K307" i="5"/>
  <c r="J307" i="5"/>
  <c r="K306" i="5"/>
  <c r="J306" i="5"/>
  <c r="K305" i="5"/>
  <c r="J305" i="5"/>
  <c r="K304" i="5"/>
  <c r="J304" i="5"/>
  <c r="K303" i="5"/>
  <c r="J303" i="5"/>
  <c r="K302" i="5"/>
  <c r="J302" i="5"/>
  <c r="K301" i="5"/>
  <c r="J301" i="5"/>
  <c r="K300" i="5"/>
  <c r="J300" i="5"/>
  <c r="K299" i="5"/>
  <c r="J299" i="5"/>
  <c r="K298" i="5"/>
  <c r="J298" i="5"/>
  <c r="K297" i="5"/>
  <c r="J297" i="5"/>
  <c r="K296" i="5"/>
  <c r="J296" i="5"/>
  <c r="I291" i="5"/>
  <c r="F39" i="6" s="1"/>
  <c r="H39" i="6" s="1"/>
  <c r="H291" i="5"/>
  <c r="E39" i="6" s="1"/>
  <c r="G291" i="5"/>
  <c r="D39" i="6" s="1"/>
  <c r="F291" i="5"/>
  <c r="C39" i="6" s="1"/>
  <c r="K290" i="5"/>
  <c r="J290" i="5"/>
  <c r="K289" i="5"/>
  <c r="J289" i="5"/>
  <c r="K288" i="5"/>
  <c r="J288" i="5"/>
  <c r="K287" i="5"/>
  <c r="J287" i="5"/>
  <c r="K285" i="5"/>
  <c r="J285" i="5"/>
  <c r="K283" i="5"/>
  <c r="J283" i="5"/>
  <c r="K282" i="5"/>
  <c r="J282" i="5"/>
  <c r="K281" i="5"/>
  <c r="J281" i="5"/>
  <c r="K280" i="5"/>
  <c r="J280" i="5"/>
  <c r="K279" i="5"/>
  <c r="J279" i="5"/>
  <c r="K278" i="5"/>
  <c r="J278" i="5"/>
  <c r="K276" i="5"/>
  <c r="J276" i="5"/>
  <c r="K275" i="5"/>
  <c r="J275" i="5"/>
  <c r="K274" i="5"/>
  <c r="J274" i="5"/>
  <c r="K273" i="5"/>
  <c r="J273" i="5"/>
  <c r="K272" i="5"/>
  <c r="J272" i="5"/>
  <c r="K271" i="5"/>
  <c r="J271" i="5"/>
  <c r="K270" i="5"/>
  <c r="J270" i="5"/>
  <c r="K269" i="5"/>
  <c r="J269" i="5"/>
  <c r="K268" i="5"/>
  <c r="J268" i="5"/>
  <c r="K267" i="5"/>
  <c r="J267" i="5"/>
  <c r="K266" i="5"/>
  <c r="J266" i="5"/>
  <c r="K265" i="5"/>
  <c r="J265" i="5"/>
  <c r="K264" i="5"/>
  <c r="J264" i="5"/>
  <c r="K263" i="5"/>
  <c r="J263" i="5"/>
  <c r="K262" i="5"/>
  <c r="J262" i="5"/>
  <c r="K261" i="5"/>
  <c r="J261" i="5"/>
  <c r="K260" i="5"/>
  <c r="J260" i="5"/>
  <c r="I256" i="5"/>
  <c r="F38" i="6" s="1"/>
  <c r="H38" i="6" s="1"/>
  <c r="H256" i="5"/>
  <c r="E38" i="6" s="1"/>
  <c r="G256" i="5"/>
  <c r="D38" i="6" s="1"/>
  <c r="F256" i="5"/>
  <c r="C38" i="6" s="1"/>
  <c r="K255" i="5"/>
  <c r="K253" i="5"/>
  <c r="J253" i="5"/>
  <c r="K252" i="5"/>
  <c r="J252" i="5"/>
  <c r="K251" i="5"/>
  <c r="J251" i="5"/>
  <c r="K250" i="5"/>
  <c r="J250" i="5"/>
  <c r="I246" i="5"/>
  <c r="F35" i="6" s="1"/>
  <c r="H35" i="6" s="1"/>
  <c r="G246" i="5"/>
  <c r="D35" i="6" s="1"/>
  <c r="F246" i="5"/>
  <c r="C35" i="6" s="1"/>
  <c r="K234" i="5"/>
  <c r="K233" i="5"/>
  <c r="J233" i="5"/>
  <c r="K232" i="5"/>
  <c r="J232" i="5"/>
  <c r="I228" i="5"/>
  <c r="F34" i="6" s="1"/>
  <c r="H34" i="6" s="1"/>
  <c r="H228" i="5"/>
  <c r="E34" i="6" s="1"/>
  <c r="G228" i="5"/>
  <c r="D34" i="6" s="1"/>
  <c r="F228" i="5"/>
  <c r="C34" i="6" s="1"/>
  <c r="K227" i="5"/>
  <c r="J227" i="5"/>
  <c r="K224" i="5"/>
  <c r="J224" i="5"/>
  <c r="K223" i="5"/>
  <c r="J223" i="5"/>
  <c r="K221" i="5"/>
  <c r="J221" i="5"/>
  <c r="K220" i="5"/>
  <c r="J220" i="5"/>
  <c r="I216" i="5"/>
  <c r="F33" i="6" s="1"/>
  <c r="H33" i="6" s="1"/>
  <c r="H216" i="5"/>
  <c r="E33" i="6" s="1"/>
  <c r="G216" i="5"/>
  <c r="D33" i="6" s="1"/>
  <c r="F216" i="5"/>
  <c r="C33" i="6" s="1"/>
  <c r="K215" i="5"/>
  <c r="J215" i="5"/>
  <c r="K214" i="5"/>
  <c r="J214" i="5"/>
  <c r="K213" i="5"/>
  <c r="J213" i="5"/>
  <c r="H209" i="5"/>
  <c r="E32" i="6" s="1"/>
  <c r="G209" i="5"/>
  <c r="D32" i="6" s="1"/>
  <c r="F209" i="5"/>
  <c r="C32" i="6" s="1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K199" i="5"/>
  <c r="J199" i="5"/>
  <c r="K198" i="5"/>
  <c r="J198" i="5"/>
  <c r="K195" i="5"/>
  <c r="J195" i="5"/>
  <c r="K194" i="5"/>
  <c r="J194" i="5"/>
  <c r="J209" i="5" s="1"/>
  <c r="I188" i="5"/>
  <c r="F31" i="6" s="1"/>
  <c r="H188" i="5"/>
  <c r="E31" i="6" s="1"/>
  <c r="G188" i="5"/>
  <c r="D31" i="6" s="1"/>
  <c r="F188" i="5"/>
  <c r="C31" i="6" s="1"/>
  <c r="K187" i="5"/>
  <c r="J187" i="5"/>
  <c r="K186" i="5"/>
  <c r="J186" i="5"/>
  <c r="K185" i="5"/>
  <c r="J185" i="5"/>
  <c r="K183" i="5"/>
  <c r="K182" i="5"/>
  <c r="J182" i="5"/>
  <c r="K181" i="5"/>
  <c r="J181" i="5"/>
  <c r="I177" i="5"/>
  <c r="F30" i="6" s="1"/>
  <c r="H177" i="5"/>
  <c r="E30" i="6" s="1"/>
  <c r="G177" i="5"/>
  <c r="D30" i="6" s="1"/>
  <c r="F177" i="5"/>
  <c r="C30" i="6" s="1"/>
  <c r="K176" i="5"/>
  <c r="J176" i="5"/>
  <c r="K175" i="5"/>
  <c r="J175" i="5"/>
  <c r="K174" i="5"/>
  <c r="J174" i="5"/>
  <c r="K173" i="5"/>
  <c r="J173" i="5"/>
  <c r="K172" i="5"/>
  <c r="J172" i="5"/>
  <c r="K171" i="5"/>
  <c r="J171" i="5"/>
  <c r="K170" i="5"/>
  <c r="J170" i="5"/>
  <c r="K169" i="5"/>
  <c r="J169" i="5"/>
  <c r="K168" i="5"/>
  <c r="J168" i="5"/>
  <c r="K167" i="5"/>
  <c r="J167" i="5"/>
  <c r="K166" i="5"/>
  <c r="J166" i="5"/>
  <c r="K165" i="5"/>
  <c r="J165" i="5"/>
  <c r="K164" i="5"/>
  <c r="J164" i="5"/>
  <c r="K163" i="5"/>
  <c r="J163" i="5"/>
  <c r="G158" i="5"/>
  <c r="D29" i="6" s="1"/>
  <c r="F158" i="5"/>
  <c r="C29" i="6" s="1"/>
  <c r="K156" i="5"/>
  <c r="J156" i="5"/>
  <c r="K155" i="5"/>
  <c r="J155" i="5"/>
  <c r="K154" i="5"/>
  <c r="J154" i="5"/>
  <c r="K153" i="5"/>
  <c r="J153" i="5"/>
  <c r="K152" i="5"/>
  <c r="J152" i="5"/>
  <c r="K151" i="5"/>
  <c r="J151" i="5"/>
  <c r="G147" i="5"/>
  <c r="D28" i="6" s="1"/>
  <c r="F147" i="5"/>
  <c r="C28" i="6" s="1"/>
  <c r="K145" i="5"/>
  <c r="J145" i="5"/>
  <c r="K143" i="5"/>
  <c r="J143" i="5"/>
  <c r="K142" i="5"/>
  <c r="J142" i="5"/>
  <c r="K108" i="5"/>
  <c r="J108" i="5"/>
  <c r="I108" i="5"/>
  <c r="I333" i="5" s="1"/>
  <c r="H108" i="5"/>
  <c r="G108" i="5"/>
  <c r="D26" i="6" s="1"/>
  <c r="F108" i="5"/>
  <c r="C26" i="6" s="1"/>
  <c r="G80" i="5"/>
  <c r="D25" i="6" s="1"/>
  <c r="F80" i="5"/>
  <c r="K75" i="5"/>
  <c r="J75" i="5"/>
  <c r="K74" i="5"/>
  <c r="K80" i="5" s="1"/>
  <c r="J74" i="5"/>
  <c r="G70" i="5"/>
  <c r="K68" i="5"/>
  <c r="J68" i="5"/>
  <c r="K67" i="5"/>
  <c r="J67" i="5"/>
  <c r="K66" i="5"/>
  <c r="J66" i="5"/>
  <c r="K65" i="5"/>
  <c r="J65" i="5"/>
  <c r="K64" i="5"/>
  <c r="J64" i="5"/>
  <c r="K63" i="5"/>
  <c r="J63" i="5"/>
  <c r="K61" i="5"/>
  <c r="J61" i="5"/>
  <c r="K59" i="5"/>
  <c r="J59" i="5"/>
  <c r="K56" i="5"/>
  <c r="J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0" i="5"/>
  <c r="J10" i="5"/>
  <c r="K9" i="5"/>
  <c r="J9" i="5"/>
  <c r="K8" i="5"/>
  <c r="J8" i="5"/>
  <c r="I63" i="4"/>
  <c r="H63" i="4"/>
  <c r="G63" i="4"/>
  <c r="D63" i="4"/>
  <c r="D66" i="4" s="1"/>
  <c r="I50" i="4"/>
  <c r="H50" i="4"/>
  <c r="G50" i="4"/>
  <c r="D50" i="4"/>
  <c r="I48" i="4"/>
  <c r="I51" i="4" s="1"/>
  <c r="H48" i="4"/>
  <c r="H51" i="4" s="1"/>
  <c r="G48" i="4"/>
  <c r="F48" i="4"/>
  <c r="D48" i="4"/>
  <c r="D51" i="4" s="1"/>
  <c r="D37" i="4"/>
  <c r="G27" i="4"/>
  <c r="D27" i="4"/>
  <c r="G13" i="4"/>
  <c r="F7" i="6" s="1"/>
  <c r="G7" i="6" s="1"/>
  <c r="D13" i="4"/>
  <c r="H12" i="4"/>
  <c r="I12" i="4"/>
  <c r="H10" i="4"/>
  <c r="I10" i="4" s="1"/>
  <c r="H36" i="4"/>
  <c r="I36" i="4" s="1"/>
  <c r="H35" i="4"/>
  <c r="I35" i="4" s="1"/>
  <c r="H34" i="4"/>
  <c r="I34" i="4"/>
  <c r="H33" i="4"/>
  <c r="I33" i="4" s="1"/>
  <c r="H32" i="4"/>
  <c r="I32" i="4"/>
  <c r="H31" i="4"/>
  <c r="I31" i="4" s="1"/>
  <c r="H30" i="4"/>
  <c r="I30" i="4" s="1"/>
  <c r="H29" i="4"/>
  <c r="I29" i="4" s="1"/>
  <c r="H26" i="4"/>
  <c r="I26" i="4" s="1"/>
  <c r="H25" i="4"/>
  <c r="I25" i="4" s="1"/>
  <c r="H24" i="4"/>
  <c r="I24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H14" i="4"/>
  <c r="I14" i="4" s="1"/>
  <c r="H11" i="4"/>
  <c r="I11" i="4" s="1"/>
  <c r="H9" i="4"/>
  <c r="I9" i="4" s="1"/>
  <c r="H8" i="4"/>
  <c r="I8" i="4" s="1"/>
  <c r="H7" i="4"/>
  <c r="I7" i="4" s="1"/>
  <c r="K399" i="5"/>
  <c r="E401" i="5"/>
  <c r="E403" i="5" s="1"/>
  <c r="I15" i="4"/>
  <c r="E59" i="6" l="1"/>
  <c r="D24" i="6"/>
  <c r="G333" i="5"/>
  <c r="J80" i="5"/>
  <c r="C25" i="6"/>
  <c r="C44" i="6" s="1"/>
  <c r="F333" i="5"/>
  <c r="H40" i="6"/>
  <c r="F41" i="6"/>
  <c r="F51" i="4"/>
  <c r="E16" i="6"/>
  <c r="E20" i="6" s="1"/>
  <c r="D44" i="6"/>
  <c r="G31" i="6"/>
  <c r="H31" i="6"/>
  <c r="G38" i="6"/>
  <c r="F26" i="6"/>
  <c r="H30" i="6"/>
  <c r="G30" i="6"/>
  <c r="G33" i="6"/>
  <c r="K209" i="5"/>
  <c r="K331" i="5"/>
  <c r="D59" i="6"/>
  <c r="G34" i="6"/>
  <c r="G39" i="6"/>
  <c r="G35" i="6"/>
  <c r="E26" i="6"/>
  <c r="E44" i="6" s="1"/>
  <c r="E61" i="6" s="1"/>
  <c r="H333" i="5"/>
  <c r="C52" i="6"/>
  <c r="C59" i="6" s="1"/>
  <c r="F382" i="5"/>
  <c r="B61" i="6"/>
  <c r="B63" i="6" s="1"/>
  <c r="E66" i="4"/>
  <c r="D18" i="6"/>
  <c r="D20" i="6" s="1"/>
  <c r="I66" i="4"/>
  <c r="I65" i="4"/>
  <c r="H66" i="4"/>
  <c r="H65" i="4"/>
  <c r="G66" i="4"/>
  <c r="F18" i="6"/>
  <c r="G65" i="4"/>
  <c r="F19" i="6" s="1"/>
  <c r="H7" i="6"/>
  <c r="F12" i="6"/>
  <c r="G39" i="4"/>
  <c r="J147" i="5"/>
  <c r="K246" i="5"/>
  <c r="K323" i="5"/>
  <c r="K147" i="5"/>
  <c r="K228" i="5"/>
  <c r="I382" i="5"/>
  <c r="H382" i="5"/>
  <c r="G382" i="5"/>
  <c r="J177" i="5"/>
  <c r="J70" i="5"/>
  <c r="J333" i="5" s="1"/>
  <c r="J401" i="5" s="1"/>
  <c r="K158" i="5"/>
  <c r="K70" i="5"/>
  <c r="J228" i="5"/>
  <c r="J256" i="5"/>
  <c r="J323" i="5"/>
  <c r="J331" i="5"/>
  <c r="K188" i="5"/>
  <c r="K291" i="5"/>
  <c r="K177" i="5"/>
  <c r="J188" i="5"/>
  <c r="J216" i="5"/>
  <c r="J246" i="5"/>
  <c r="J291" i="5"/>
  <c r="K216" i="5"/>
  <c r="K256" i="5"/>
  <c r="K358" i="5"/>
  <c r="K382" i="5" s="1"/>
  <c r="J158" i="5"/>
  <c r="J358" i="5"/>
  <c r="J382" i="5" s="1"/>
  <c r="G51" i="4"/>
  <c r="I37" i="4"/>
  <c r="H27" i="4"/>
  <c r="I27" i="4" s="1"/>
  <c r="C39" i="4"/>
  <c r="C67" i="4" s="1"/>
  <c r="C51" i="4"/>
  <c r="E39" i="4"/>
  <c r="E67" i="4" s="1"/>
  <c r="H13" i="4"/>
  <c r="D39" i="4"/>
  <c r="D67" i="4" s="1"/>
  <c r="H37" i="4"/>
  <c r="F39" i="4"/>
  <c r="F67" i="4" s="1"/>
  <c r="D61" i="6" l="1"/>
  <c r="C61" i="6"/>
  <c r="C63" i="6" s="1"/>
  <c r="K333" i="5"/>
  <c r="K401" i="5" s="1"/>
  <c r="K403" i="5" s="1"/>
  <c r="G67" i="4"/>
  <c r="F20" i="6"/>
  <c r="H41" i="6"/>
  <c r="G41" i="6"/>
  <c r="F44" i="6"/>
  <c r="F61" i="6" s="1"/>
  <c r="H26" i="6"/>
  <c r="G26" i="6"/>
  <c r="E63" i="6"/>
  <c r="D63" i="6"/>
  <c r="J403" i="5"/>
  <c r="G12" i="6"/>
  <c r="G20" i="6" s="1"/>
  <c r="H12" i="6"/>
  <c r="H20" i="6" s="1"/>
  <c r="G401" i="5"/>
  <c r="G403" i="5" s="1"/>
  <c r="H401" i="5"/>
  <c r="H403" i="5" s="1"/>
  <c r="I401" i="5"/>
  <c r="I403" i="5" s="1"/>
  <c r="F401" i="5"/>
  <c r="F403" i="5" s="1"/>
  <c r="I13" i="4"/>
  <c r="I39" i="4" s="1"/>
  <c r="I67" i="4" s="1"/>
  <c r="H39" i="4"/>
  <c r="H67" i="4" s="1"/>
  <c r="F63" i="6" l="1"/>
  <c r="G44" i="6"/>
  <c r="G61" i="6" s="1"/>
  <c r="G63" i="6" s="1"/>
  <c r="H44" i="6"/>
  <c r="H61" i="6" s="1"/>
  <c r="H6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YOUR-BA493FB187</author>
  </authors>
  <commentList>
    <comment ref="C95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YOUR-BA493FB187: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<sst xmlns="http://schemas.openxmlformats.org/spreadsheetml/2006/main" count="677" uniqueCount="338">
  <si>
    <r>
      <t xml:space="preserve">                                                </t>
    </r>
    <r>
      <rPr>
        <b/>
        <sz val="12"/>
        <color indexed="12"/>
        <rFont val="Arial"/>
        <family val="2"/>
        <charset val="238"/>
      </rPr>
      <t xml:space="preserve">      Rozpočet hospodárenia s finančnými prostriedkami obce Mankovce na roky</t>
    </r>
  </si>
  <si>
    <t>Časť I. Bežné príjmy v eurách:</t>
  </si>
  <si>
    <t>Čať II. Kapitálové príjmy v eurách:</t>
  </si>
  <si>
    <t>Čať III. Príjmové finančné operácie v eurách:</t>
  </si>
  <si>
    <t xml:space="preserve">Zdroj </t>
  </si>
  <si>
    <t>Príimy podľa ekonomickej klasifikacie položky/ podpoložky</t>
  </si>
  <si>
    <t>Skutočný rozpočet v €</t>
  </si>
  <si>
    <t>Očakávaný rozpočet v €</t>
  </si>
  <si>
    <t>Výdavky</t>
  </si>
  <si>
    <t xml:space="preserve">funkčná klasifikácia triedy / podtriedy </t>
  </si>
  <si>
    <t>ekonomická klasifikácia položky/ podpoložky</t>
  </si>
  <si>
    <t xml:space="preserve">Schválený rozpočet </t>
  </si>
  <si>
    <t>Schválený rozpočet  €</t>
  </si>
  <si>
    <t>121002 daň zo stavieb</t>
  </si>
  <si>
    <t>133001 daň za psa</t>
  </si>
  <si>
    <t>121001 daň z pozemkov</t>
  </si>
  <si>
    <t>133013 za komunálne odpady</t>
  </si>
  <si>
    <t>212002 z prenajatých pozemkov</t>
  </si>
  <si>
    <t>212003  z pren.bud.priest.a objektov</t>
  </si>
  <si>
    <t>221004 ostatné poplatky</t>
  </si>
  <si>
    <t>223002 za MŠ - školné</t>
  </si>
  <si>
    <t>242000 z vkladov</t>
  </si>
  <si>
    <t>292012 z dobropisov</t>
  </si>
  <si>
    <t>312008 z rozpočtu VÚC</t>
  </si>
  <si>
    <t>11K1</t>
  </si>
  <si>
    <t xml:space="preserve">454001  pr.prostr. z RF </t>
  </si>
  <si>
    <t>Časť I. Bežné výdavky</t>
  </si>
  <si>
    <t>Časť II. Kapitálové výdavky</t>
  </si>
  <si>
    <t>Časť III. Výdavkové finančné operácie</t>
  </si>
  <si>
    <t>611000 tarifný plat,zákl. plat</t>
  </si>
  <si>
    <t>612001 osobný príplatok</t>
  </si>
  <si>
    <t>614000 odmeny</t>
  </si>
  <si>
    <t>621000 zdravotné poistenie</t>
  </si>
  <si>
    <t>625001 nemocenské poistenie</t>
  </si>
  <si>
    <t>625002 dôchodkové poistenie</t>
  </si>
  <si>
    <t>625003 úrazové poistenie</t>
  </si>
  <si>
    <t>625004 invalidné poistenie</t>
  </si>
  <si>
    <t>625005 poistenie v nezamestnanosti</t>
  </si>
  <si>
    <t>625007 poistenie do rezerv. f.solidarity</t>
  </si>
  <si>
    <t>631001 cestovné náhrady</t>
  </si>
  <si>
    <t>633002 výpočtová technika</t>
  </si>
  <si>
    <t>111</t>
  </si>
  <si>
    <t>633006 všeobecný materiál</t>
  </si>
  <si>
    <t>41</t>
  </si>
  <si>
    <t>633016 reprezentačné</t>
  </si>
  <si>
    <t>635002 výpočtová technika prevádzka</t>
  </si>
  <si>
    <t>637014 stravovanie</t>
  </si>
  <si>
    <t>637016 prídel do soc. fondu</t>
  </si>
  <si>
    <t>642006 na členské príspevky</t>
  </si>
  <si>
    <t>632001 energia</t>
  </si>
  <si>
    <t>633004 prev.strojov,prístrojov,zariad.</t>
  </si>
  <si>
    <t>635006 práce od cudzích</t>
  </si>
  <si>
    <t>637015 poistné</t>
  </si>
  <si>
    <t xml:space="preserve">637026 odmeny a príspevky </t>
  </si>
  <si>
    <t>633015 palivo do kosačky</t>
  </si>
  <si>
    <t>Bežné príjmy spolu</t>
  </si>
  <si>
    <t>Kapitálové príjmy spolu</t>
  </si>
  <si>
    <t>Príjmové finančné operácie spolu</t>
  </si>
  <si>
    <t>01.1.2 Finančná a rozp.oblasť</t>
  </si>
  <si>
    <t>637005 špeciálne služby</t>
  </si>
  <si>
    <t>01.1.2 Finančná a rozp.oblasť spolu</t>
  </si>
  <si>
    <t>631001 cestovné</t>
  </si>
  <si>
    <t>634004 prepravné dopr.prostr.</t>
  </si>
  <si>
    <t>637026 odmeny a príspevky</t>
  </si>
  <si>
    <t xml:space="preserve">637027 odmeny mimoprac.pomer </t>
  </si>
  <si>
    <t>637027 odmeny mimoprac.pomer</t>
  </si>
  <si>
    <t>01.6.0 Všeobecné verejné služby</t>
  </si>
  <si>
    <t>Všeobecné verejné služby spolu</t>
  </si>
  <si>
    <t>04.5.1 Cestná doprava</t>
  </si>
  <si>
    <t>04.5.1 Cestná doprava spolu</t>
  </si>
  <si>
    <t>05.1.0 Nakladanie s odpadmi</t>
  </si>
  <si>
    <t>633004 prev.stroje,zariadenia-kuka</t>
  </si>
  <si>
    <t>637004 všeobecné služby   TS</t>
  </si>
  <si>
    <t>05.1.0 Nakladanie s odpadmi spolu</t>
  </si>
  <si>
    <t>05.2.0 Nakladanie s odpad.vodami</t>
  </si>
  <si>
    <t>Nakladanie s odpad.vodami spolu</t>
  </si>
  <si>
    <t>06.2.0 Rozvoj obcí</t>
  </si>
  <si>
    <t>632001 energia DS</t>
  </si>
  <si>
    <t>06.2.0 Rozvoj obcí spolu</t>
  </si>
  <si>
    <t>06.3.0 Zásobovanie vodou</t>
  </si>
  <si>
    <t>06.4.0 Verejné osvetlenie</t>
  </si>
  <si>
    <t>06.4.0 verejné osvetlenie spolu</t>
  </si>
  <si>
    <t>08.1.0 Rekreačné a športové služby</t>
  </si>
  <si>
    <t>637012 poplatky a odvody  TS</t>
  </si>
  <si>
    <t>Rekreačné a športové služby spolu</t>
  </si>
  <si>
    <t>637002 konkurzy a súťaže,vystúpenia</t>
  </si>
  <si>
    <t xml:space="preserve"> Ostatné  kult.služby KD      spolu</t>
  </si>
  <si>
    <t>09.1.1.1 Materská škola</t>
  </si>
  <si>
    <t>611000 tarifný plat</t>
  </si>
  <si>
    <t>633009 knihy,učebné pomôcky</t>
  </si>
  <si>
    <t>637016 prídel do SF</t>
  </si>
  <si>
    <t>637027 odmeny mimoprac. pomer</t>
  </si>
  <si>
    <t>642015 nemocenské dávky</t>
  </si>
  <si>
    <t>09.1.1.1  materská škola spolu</t>
  </si>
  <si>
    <t>09.6.0.1 Školské stravovanie</t>
  </si>
  <si>
    <t>09.6.0.1 Školské stravovanie spolu</t>
  </si>
  <si>
    <t>Bežné výdavky spolu</t>
  </si>
  <si>
    <t>Kapitálové  výdavky spolu</t>
  </si>
  <si>
    <t>11k2</t>
  </si>
  <si>
    <t>821005 Z bank. úverov dlhodobých</t>
  </si>
  <si>
    <t>PRÍJMY   CELKOM :</t>
  </si>
  <si>
    <t>11H</t>
  </si>
  <si>
    <t>454002  pr.prostr. z ost.fond. obce</t>
  </si>
  <si>
    <t xml:space="preserve"> </t>
  </si>
  <si>
    <t>625007 postenie do f.solidarity</t>
  </si>
  <si>
    <t>637027 odmena mimoprac.pomer</t>
  </si>
  <si>
    <t>01.7.0 Splátka úveru</t>
  </si>
  <si>
    <t>Finančné operácie spolu</t>
  </si>
  <si>
    <t>292019 z refundácie</t>
  </si>
  <si>
    <t>821005 splátka úveru banke</t>
  </si>
  <si>
    <t>06.2.0 Rozvoj obci</t>
  </si>
  <si>
    <t>717001 realizácia nových stavieb</t>
  </si>
  <si>
    <t>633001 interierové vybavenie</t>
  </si>
  <si>
    <t>623000 ost.zdravotné poisťovne</t>
  </si>
  <si>
    <t>637004 všeobecné služby</t>
  </si>
  <si>
    <t>312001 zo ŠR okr.tr.pren.výkon</t>
  </si>
  <si>
    <t>637037 vratky</t>
  </si>
  <si>
    <t>UZ</t>
  </si>
  <si>
    <t>637012 poplatky a odvody</t>
  </si>
  <si>
    <t>N á v r h  rozpočtu  v €</t>
  </si>
  <si>
    <t>Návrh rozpočtu v €</t>
  </si>
  <si>
    <t>637027 odmeny za mimopr.pomer</t>
  </si>
  <si>
    <t>637011 rozbory</t>
  </si>
  <si>
    <t>0630 Zásobovanie vodou spolu</t>
  </si>
  <si>
    <t>292017 vratky</t>
  </si>
  <si>
    <t>612001osobné príplatky</t>
  </si>
  <si>
    <t>612002 ostatné príplatky</t>
  </si>
  <si>
    <t>623000 ost.zdrav.poistenie</t>
  </si>
  <si>
    <t>641013 na čl.príspevky prenes.výkon</t>
  </si>
  <si>
    <t>121003 daň z bytov</t>
  </si>
  <si>
    <t>233001 z predaja pozemkov</t>
  </si>
  <si>
    <t>01.1.1.  obce</t>
  </si>
  <si>
    <t>01.1.1. obce   spolu</t>
  </si>
  <si>
    <t>632003 pošt. a telekom.služby</t>
  </si>
  <si>
    <t>637027 odmeny mimopr.pomer</t>
  </si>
  <si>
    <t>08.2.0. Ostatné  kult.služby KD</t>
  </si>
  <si>
    <t xml:space="preserve">632001 energia </t>
  </si>
  <si>
    <t>08.4.0 Nábož. a iné spol.služby</t>
  </si>
  <si>
    <t>222003 za porušenie predpisov</t>
  </si>
  <si>
    <t>11T1</t>
  </si>
  <si>
    <t>11T2</t>
  </si>
  <si>
    <t>625005 poistenie v nezamest.</t>
  </si>
  <si>
    <t>633015 palivo ako zdroj energie</t>
  </si>
  <si>
    <t xml:space="preserve">321000 Granty </t>
  </si>
  <si>
    <t>322001 Zo štátneho rozpočtu</t>
  </si>
  <si>
    <t xml:space="preserve">11H </t>
  </si>
  <si>
    <t>322008 Od ostatných subjektov VS</t>
  </si>
  <si>
    <t>623000 ost.zdravot.poist.</t>
  </si>
  <si>
    <t>716000 Projektová dokumentácia</t>
  </si>
  <si>
    <t>634001 palivo do osob.autom.</t>
  </si>
  <si>
    <t>634002 servis,údržba osob.autom.</t>
  </si>
  <si>
    <t>637002 za konk. vystúpenie</t>
  </si>
  <si>
    <t>635004 prev.str.príst.a zariadenia</t>
  </si>
  <si>
    <t>635004 prevádz. vodovodu</t>
  </si>
  <si>
    <t>635004 prevádzkovanie ČOV</t>
  </si>
  <si>
    <t>08.1.0 Rekr.a šport. služby</t>
  </si>
  <si>
    <t>08.4.0. Nábož. a iné spol. služby</t>
  </si>
  <si>
    <t>08.2.0. Kultúrne  služby</t>
  </si>
  <si>
    <t xml:space="preserve">223003 za stravné </t>
  </si>
  <si>
    <t>1AC1</t>
  </si>
  <si>
    <t>1AC2</t>
  </si>
  <si>
    <t>636001 za nájom pod STKO</t>
  </si>
  <si>
    <t>623000 ost. zdravot.poistenie</t>
  </si>
  <si>
    <t>71</t>
  </si>
  <si>
    <t xml:space="preserve">312001 zo ŠR okr.tr.pren.výkon       </t>
  </si>
  <si>
    <t>634005 dialničná známka</t>
  </si>
  <si>
    <t>223001 za predaj výr.,tovaru a služieb</t>
  </si>
  <si>
    <t>634003 poistenie</t>
  </si>
  <si>
    <t>633010 pracovné pomôcky</t>
  </si>
  <si>
    <t xml:space="preserve">632001 energia  </t>
  </si>
  <si>
    <t>637003 propagácia obce</t>
  </si>
  <si>
    <t>635002 prev.výpoč.techniky</t>
  </si>
  <si>
    <t>09.1.1.1 Predprimárne vzdel. MŠ</t>
  </si>
  <si>
    <t>717002 rekonštrukcia a modernizácia</t>
  </si>
  <si>
    <t>632005 telekomunikačné služby</t>
  </si>
  <si>
    <t>614000 tarifné platy</t>
  </si>
  <si>
    <t>635006 rutinná a štand.údržba-bud.,ob.</t>
  </si>
  <si>
    <t>637004 všeob.služby-prevádzkovanie</t>
  </si>
  <si>
    <t>632005 telekom.služby</t>
  </si>
  <si>
    <t>632003 poštové služby</t>
  </si>
  <si>
    <t>633004 prevádzkové zariadenie</t>
  </si>
  <si>
    <t>632005 telekom. Služby</t>
  </si>
  <si>
    <t>637006 školské potreby soc. deti</t>
  </si>
  <si>
    <t>637027 odmeny zam.mimopr.pomer</t>
  </si>
  <si>
    <t>633016 reprezentačné darčeky</t>
  </si>
  <si>
    <t>637036 reprezentačné výdavky-strava</t>
  </si>
  <si>
    <t>632004 komunik.infraštruktúra-internet</t>
  </si>
  <si>
    <t>713004 prev.zar.-osvetlenie</t>
  </si>
  <si>
    <t>713005 špec.prís.-kamerový sys.</t>
  </si>
  <si>
    <t>633011 Potraviny v školskej jedálni</t>
  </si>
  <si>
    <t>223003 za stravné ŠJ</t>
  </si>
  <si>
    <t>72F</t>
  </si>
  <si>
    <t>131H</t>
  </si>
  <si>
    <t>453000 Prostriedky z predch.rok.</t>
  </si>
  <si>
    <t>453000  Prostrieky z predch. Rok.</t>
  </si>
  <si>
    <t>633005 Špec.str.pr.zar.tech.nár.</t>
  </si>
  <si>
    <t>10.2.0. Staroba</t>
  </si>
  <si>
    <t>Staroba    spolu</t>
  </si>
  <si>
    <t>Očakávaná skutočnosť</t>
  </si>
  <si>
    <t>642015 Na Nemocenské dávky</t>
  </si>
  <si>
    <t>631001 Cestovné náhrady-tuzemské</t>
  </si>
  <si>
    <t>716000 Prípr.a proj.dokument.</t>
  </si>
  <si>
    <t>06.4.0. Verejné osvetlenie</t>
  </si>
  <si>
    <t>717002 Rekonštr.a modernizácia</t>
  </si>
  <si>
    <t>položka</t>
  </si>
  <si>
    <t>podpoložka</t>
  </si>
  <si>
    <t xml:space="preserve">Návrh rozpočtu hospodárenia s finančnými prostriedkami obce Mankovce </t>
  </si>
  <si>
    <t>300 - Granty a transfery</t>
  </si>
  <si>
    <t>200 -  Kapitálové príjmy</t>
  </si>
  <si>
    <t>400 - príjmy finančné</t>
  </si>
  <si>
    <t>600 - hlavná kategória</t>
  </si>
  <si>
    <t>800 - Finančné výdavky</t>
  </si>
  <si>
    <t>hl. kat.</t>
  </si>
  <si>
    <t>600</t>
  </si>
  <si>
    <t>hl.kat.</t>
  </si>
  <si>
    <t>100 - daňové príjmy</t>
  </si>
  <si>
    <t>200 -nedaňové príjmy</t>
  </si>
  <si>
    <t>300 - granty a transfery</t>
  </si>
  <si>
    <t>111003 výnos dane z príj.pouk.ÚS</t>
  </si>
  <si>
    <t xml:space="preserve"> skutočnosť</t>
  </si>
  <si>
    <t>za rok 2017</t>
  </si>
  <si>
    <t>za rok 2018</t>
  </si>
  <si>
    <t>na rok 2020</t>
  </si>
  <si>
    <t>na rok 2021</t>
  </si>
  <si>
    <t>Bežné príjmy</t>
  </si>
  <si>
    <t>hlavná kategória</t>
  </si>
  <si>
    <t xml:space="preserve">    - 110 -Dane z príjmov a kapitálového majetku</t>
  </si>
  <si>
    <t>kategória</t>
  </si>
  <si>
    <t xml:space="preserve">    - 120 -Dane z majetku</t>
  </si>
  <si>
    <t xml:space="preserve">    - 130 -Dane za tovary a služby</t>
  </si>
  <si>
    <t>200 - nedaňové príjmy</t>
  </si>
  <si>
    <t>Kapitálové príjmy</t>
  </si>
  <si>
    <t>200 - kapitálové príjmy</t>
  </si>
  <si>
    <t>Finančné príjmy</t>
  </si>
  <si>
    <t>400 - príjmy z transakcií s finančnými A a P (Z RF)</t>
  </si>
  <si>
    <t>500 - prijaté úvery, pôžičky</t>
  </si>
  <si>
    <t xml:space="preserve">Príjmy spolu </t>
  </si>
  <si>
    <t>600-výdavky        01.1.1. - obce</t>
  </si>
  <si>
    <t>600-výdavky        01.1.2 - Finančná a rozp.oblasť</t>
  </si>
  <si>
    <t>600-výdavky        01.6.0 - Všeobecné verejné služby</t>
  </si>
  <si>
    <t>600-výdavky        04.5.1 - Cestná doprava</t>
  </si>
  <si>
    <t>600-výdavky        05.1.0 - Nakladanie s odpadmi</t>
  </si>
  <si>
    <t>600-výdavky        05.2.0 - Nakladanie s odpad.vodami</t>
  </si>
  <si>
    <t>600-výdavky        06.2.0 - Rozvoj obcí</t>
  </si>
  <si>
    <t>600-výdavky        06.3.0 - Zásobovanie vodou</t>
  </si>
  <si>
    <t>600-výdavky        06.4.0 - Verejné osvetlenie</t>
  </si>
  <si>
    <t xml:space="preserve">600-výdavky        08.1.0 - Rekreačné a športové služby </t>
  </si>
  <si>
    <t xml:space="preserve">600-výdavky        08.2.0 - Ostatné kult. Služby KD </t>
  </si>
  <si>
    <t>600-výdavky        08.4.0 - Nábož. A iné spol. služby</t>
  </si>
  <si>
    <t>600-výdavky        09.1.1.1 - Materská škola</t>
  </si>
  <si>
    <t>600-výdavky        09.6.0.1 - Školské stravovanie</t>
  </si>
  <si>
    <t>600-výdavky        10.2.0 - Staroba</t>
  </si>
  <si>
    <t xml:space="preserve">   - 650 - Splácanie úrokov a ostatné platby súvisiace s úverom..</t>
  </si>
  <si>
    <t>700 -Kapitálové výdavky</t>
  </si>
  <si>
    <t>700-kapitálové výdavky   05.2.0 - Nakladanie s odp.vodami</t>
  </si>
  <si>
    <t>700-kapitálové výdavky   06.2.0 - Rozvoj obcí</t>
  </si>
  <si>
    <t>700-kapitálové výdavky   06.4.0.- Verejné osvetlenie</t>
  </si>
  <si>
    <t>700-kapitálové výdavky   08.1.0 Rekr. a šport. Služby</t>
  </si>
  <si>
    <t>700-kapitálové výdavky   08.2.0 Kultúrne služby</t>
  </si>
  <si>
    <t>700-kapitálové výdavky   08.4.0 - Nábož. a iné spol. služby</t>
  </si>
  <si>
    <t>700-kapitálové výdavky   09.1.1.1 - Predprimárne vzdel. MŠ</t>
  </si>
  <si>
    <t>800 -Finančné výdavky</t>
  </si>
  <si>
    <t xml:space="preserve">Výdavky spolu </t>
  </si>
  <si>
    <t>Hospodárenie obce</t>
  </si>
  <si>
    <t>Skutočné</t>
  </si>
  <si>
    <t>plnenie</t>
  </si>
  <si>
    <t>Schválený</t>
  </si>
  <si>
    <t>rozpočet</t>
  </si>
  <si>
    <t>Očakávaná</t>
  </si>
  <si>
    <t xml:space="preserve">                                       R o z p o č e t</t>
  </si>
  <si>
    <t>2020,2021 a 2022</t>
  </si>
  <si>
    <t>72c</t>
  </si>
  <si>
    <t>311000 - Granty</t>
  </si>
  <si>
    <t>513001 Bankové úvery-Krátkodobé</t>
  </si>
  <si>
    <t>500 - prijaté úvery...</t>
  </si>
  <si>
    <t>za rok 2019</t>
  </si>
  <si>
    <t>na rok 2022</t>
  </si>
  <si>
    <t>637007 Cestovné náhrady</t>
  </si>
  <si>
    <t>633003 Telekomunikačná technika</t>
  </si>
  <si>
    <t>636001 Budov,objek.al ich častí</t>
  </si>
  <si>
    <t>636002 Prev.stroj.,pr.zar.,tech.</t>
  </si>
  <si>
    <t>637006 Náhrady</t>
  </si>
  <si>
    <t>651002 Banke a pobočke zahr. banky</t>
  </si>
  <si>
    <t>653001 Manipulačné poplatky</t>
  </si>
  <si>
    <t>634001 Palivo,mazivá, oleje,šp.k.</t>
  </si>
  <si>
    <t>04.1.2 Všeobecná pracovná oblasť</t>
  </si>
  <si>
    <t>611000 Tar.os.zákl.funk.plat</t>
  </si>
  <si>
    <t>621000 Poist.do vš.zdrav.poisť</t>
  </si>
  <si>
    <t>625001 Na Nemocenské poistenie</t>
  </si>
  <si>
    <t>625002 Na starobné poistenie</t>
  </si>
  <si>
    <t>625003 Na úrazové poistenie</t>
  </si>
  <si>
    <t>625004 Na invalidné poistenie</t>
  </si>
  <si>
    <t>625005 Na poistenie v nezamestnanosti</t>
  </si>
  <si>
    <t>625007 Na poist.do rezer.f.solidarity</t>
  </si>
  <si>
    <t>04.1.2 Všeobecná pracovná obl.spolu</t>
  </si>
  <si>
    <t>635004 Prev.stroj.,prístr.zar.</t>
  </si>
  <si>
    <t>635004 prev.strojov,prístr.zar.</t>
  </si>
  <si>
    <t>621 000 poist.do Vš.zdrav.poisťovne</t>
  </si>
  <si>
    <t>625001 na nemocenské poistenie</t>
  </si>
  <si>
    <t>625004 Invalidné poistenie</t>
  </si>
  <si>
    <t>625005 Na poistenie v nezamest.</t>
  </si>
  <si>
    <t>633004 Prev.str.pr.zariad.,techn.</t>
  </si>
  <si>
    <t>633006 Všeobecný materiál</t>
  </si>
  <si>
    <t>635006 Budov,obj.al.ich častí</t>
  </si>
  <si>
    <t>637004 Všeobecné služby</t>
  </si>
  <si>
    <t>636002 Prev.stroj.pr.zar.techn.</t>
  </si>
  <si>
    <t>633002 Výpočtová technika</t>
  </si>
  <si>
    <t>636002 prev.stroj.pr.zar.tech</t>
  </si>
  <si>
    <t>637011 Štúdie, expertízy, posudky</t>
  </si>
  <si>
    <t>637005 Špeciálne služby</t>
  </si>
  <si>
    <t>04.5.1. Cestná doprava</t>
  </si>
  <si>
    <t>717001 Realizácia nových stavieb</t>
  </si>
  <si>
    <t>633011 Potraviny -použ.d.k str.náv.</t>
  </si>
  <si>
    <t xml:space="preserve">312012 zo ŠR -pren.výkon         </t>
  </si>
  <si>
    <r>
      <t>700- kapitálové výdavky</t>
    </r>
    <r>
      <rPr>
        <b/>
        <i/>
        <sz val="12"/>
        <color theme="4"/>
        <rFont val="Arial"/>
        <family val="2"/>
        <charset val="238"/>
      </rPr>
      <t xml:space="preserve"> /06.2.0</t>
    </r>
  </si>
  <si>
    <r>
      <t xml:space="preserve">700- kapitálové výdavky </t>
    </r>
    <r>
      <rPr>
        <b/>
        <i/>
        <sz val="12"/>
        <color theme="4"/>
        <rFont val="Arial"/>
        <family val="2"/>
        <charset val="238"/>
      </rPr>
      <t>/04.5.1.</t>
    </r>
  </si>
  <si>
    <r>
      <t xml:space="preserve">700- kapitálové výdavky </t>
    </r>
    <r>
      <rPr>
        <b/>
        <i/>
        <sz val="12"/>
        <color theme="4"/>
        <rFont val="Arial"/>
        <family val="2"/>
        <charset val="238"/>
      </rPr>
      <t>/05.2.0</t>
    </r>
  </si>
  <si>
    <r>
      <t xml:space="preserve">700- kapitálové výdavky </t>
    </r>
    <r>
      <rPr>
        <b/>
        <i/>
        <sz val="12"/>
        <color theme="4"/>
        <rFont val="Arial"/>
        <family val="2"/>
        <charset val="238"/>
      </rPr>
      <t xml:space="preserve">/ </t>
    </r>
    <r>
      <rPr>
        <b/>
        <i/>
        <sz val="12"/>
        <rFont val="Arial"/>
        <family val="2"/>
        <charset val="238"/>
      </rPr>
      <t xml:space="preserve"> </t>
    </r>
    <r>
      <rPr>
        <b/>
        <i/>
        <sz val="12"/>
        <color theme="4"/>
        <rFont val="Arial"/>
        <family val="2"/>
        <charset val="238"/>
      </rPr>
      <t>09.1.1.1</t>
    </r>
  </si>
  <si>
    <r>
      <t xml:space="preserve">700- kapitálové výdavky </t>
    </r>
    <r>
      <rPr>
        <b/>
        <i/>
        <sz val="12"/>
        <color theme="4"/>
        <rFont val="Arial"/>
        <family val="2"/>
        <charset val="238"/>
      </rPr>
      <t>/   08.2.0.</t>
    </r>
  </si>
  <si>
    <r>
      <t>700- kapitálové výdavky</t>
    </r>
    <r>
      <rPr>
        <b/>
        <i/>
        <sz val="12"/>
        <color theme="4"/>
        <rFont val="Arial"/>
        <family val="2"/>
        <charset val="238"/>
      </rPr>
      <t xml:space="preserve"> /    08.4.0.</t>
    </r>
  </si>
  <si>
    <r>
      <t xml:space="preserve">700- kapitálové výdavky </t>
    </r>
    <r>
      <rPr>
        <b/>
        <i/>
        <sz val="12"/>
        <color theme="4"/>
        <rFont val="Arial"/>
        <family val="2"/>
        <charset val="238"/>
      </rPr>
      <t>/    08.1.0</t>
    </r>
  </si>
  <si>
    <r>
      <t>700- kapitálové výdavky</t>
    </r>
    <r>
      <rPr>
        <b/>
        <i/>
        <sz val="12"/>
        <color theme="4"/>
        <rFont val="Arial"/>
        <family val="2"/>
        <charset val="238"/>
      </rPr>
      <t xml:space="preserve"> /   06.4.0.</t>
    </r>
  </si>
  <si>
    <t>600-výdavky        04.1.2. - Všeobecná pracovná oblasť</t>
  </si>
  <si>
    <t>700-kapitálové výdavky   04.5.1. - Cestná doprava</t>
  </si>
  <si>
    <t>01.1.2 fin. a rozp.oblasť -úver</t>
  </si>
  <si>
    <t>Očakávaná skutočnosť v €</t>
  </si>
  <si>
    <t xml:space="preserve"> Zverejnené na úradnej tabuli obce a na e-stránke dňa 28.11.2018</t>
  </si>
  <si>
    <t xml:space="preserve">Bežné výdavky spolu       </t>
  </si>
  <si>
    <t>hlavná kategória     /      štatistická klasifikácia</t>
  </si>
  <si>
    <t xml:space="preserve">Bežné výdavky spolu          </t>
  </si>
  <si>
    <t xml:space="preserve">700 -Kapitálové výdavky spolu            </t>
  </si>
  <si>
    <t>hlavná kategória        /        štatistická klasifikácia</t>
  </si>
  <si>
    <r>
      <t xml:space="preserve">Rozpočet hospodárenia s finančnými prostriedkami obce Mankovce na roky: 2020, 2021 a 2022    -   </t>
    </r>
    <r>
      <rPr>
        <b/>
        <u/>
        <sz val="10"/>
        <color rgb="FF0070C0"/>
        <rFont val="Arial"/>
        <family val="2"/>
        <charset val="238"/>
      </rPr>
      <t xml:space="preserve"> hlavné kategórie</t>
    </r>
  </si>
  <si>
    <r>
      <t xml:space="preserve">                               </t>
    </r>
    <r>
      <rPr>
        <b/>
        <sz val="13"/>
        <color indexed="12"/>
        <rFont val="Arial"/>
        <family val="2"/>
        <charset val="238"/>
      </rPr>
      <t xml:space="preserve">      Rozpočet hospodárenia s finančnými prostriedkami obce Mankovce na roky</t>
    </r>
  </si>
  <si>
    <r>
      <t xml:space="preserve">( Bez programovej štruktúry) - </t>
    </r>
    <r>
      <rPr>
        <b/>
        <i/>
        <sz val="11"/>
        <rFont val="Arial"/>
        <family val="2"/>
        <charset val="238"/>
      </rPr>
      <t>Návrh,  Schválenie na hlavné kategórie podľa jednotlivých štatistických klasifikácií</t>
    </r>
  </si>
  <si>
    <t xml:space="preserve">                   OBEC    M A N K O V C E</t>
  </si>
  <si>
    <t>Výdavky celkom</t>
  </si>
  <si>
    <t>Príjmy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</si>
</sst>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S_k_-;\-* #,##0.00\ _S_k_-;_-* &quot;-&quot;??\ _S_k_-;_-@_-"/>
  </numFmts>
  <fonts count="75" x14ac:knownFonts="1">
    <font>
      <sz val="10"/>
      <name val="Arial"/>
      <charset val="238"/>
    </font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color indexed="16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16"/>
      <name val="Arial"/>
      <family val="2"/>
      <charset val="238"/>
    </font>
    <font>
      <sz val="12"/>
      <color indexed="16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color indexed="16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color indexed="16"/>
      <name val="Arial"/>
      <family val="2"/>
      <charset val="238"/>
    </font>
    <font>
      <sz val="12"/>
      <name val="Arial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b/>
      <i/>
      <sz val="12"/>
      <color rgb="FF0070C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4"/>
      <color rgb="FF0070C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B05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b/>
      <i/>
      <sz val="12"/>
      <color theme="4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name val="Arial"/>
      <family val="2"/>
      <charset val="238"/>
    </font>
    <font>
      <sz val="16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u/>
      <sz val="12"/>
      <name val="Arial"/>
      <family val="2"/>
      <charset val="238"/>
    </font>
    <font>
      <i/>
      <u/>
      <sz val="12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2"/>
      <color rgb="FF0070C0"/>
      <name val="Arial"/>
      <family val="2"/>
      <charset val="238"/>
    </font>
    <font>
      <b/>
      <u/>
      <sz val="10"/>
      <color rgb="FF0070C0"/>
      <name val="Arial"/>
      <family val="2"/>
      <charset val="238"/>
    </font>
    <font>
      <b/>
      <sz val="13"/>
      <name val="Arial"/>
      <family val="2"/>
      <charset val="238"/>
    </font>
    <font>
      <b/>
      <sz val="13"/>
      <color indexed="12"/>
      <name val="Arial"/>
      <family val="2"/>
      <charset val="238"/>
    </font>
    <font>
      <i/>
      <sz val="14"/>
      <color rgb="FF0070C0"/>
      <name val="Arial"/>
      <family val="2"/>
      <charset val="238"/>
    </font>
    <font>
      <i/>
      <sz val="10"/>
      <color rgb="FF0070C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3">
    <xf numFmtId="0" fontId="0" fillId="0" borderId="0" xfId="0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10" fillId="0" borderId="0" xfId="0" applyFont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4" fontId="2" fillId="0" borderId="0" xfId="0" applyNumberFormat="1" applyFont="1" applyBorder="1"/>
    <xf numFmtId="0" fontId="6" fillId="0" borderId="0" xfId="0" applyFont="1" applyBorder="1"/>
    <xf numFmtId="2" fontId="12" fillId="0" borderId="1" xfId="0" applyNumberFormat="1" applyFont="1" applyBorder="1"/>
    <xf numFmtId="2" fontId="11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9" fontId="9" fillId="0" borderId="1" xfId="0" applyNumberFormat="1" applyFont="1" applyBorder="1" applyAlignment="1">
      <alignment horizontal="center"/>
    </xf>
    <xf numFmtId="16" fontId="9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2" fontId="11" fillId="0" borderId="0" xfId="0" applyNumberFormat="1" applyFont="1" applyBorder="1"/>
    <xf numFmtId="2" fontId="14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0" borderId="2" xfId="0" applyNumberFormat="1" applyFont="1" applyBorder="1" applyAlignment="1"/>
    <xf numFmtId="0" fontId="11" fillId="0" borderId="3" xfId="0" applyFont="1" applyBorder="1" applyAlignment="1"/>
    <xf numFmtId="0" fontId="0" fillId="0" borderId="3" xfId="0" applyBorder="1" applyAlignment="1"/>
    <xf numFmtId="2" fontId="14" fillId="0" borderId="1" xfId="0" applyNumberFormat="1" applyFont="1" applyBorder="1"/>
    <xf numFmtId="2" fontId="0" fillId="0" borderId="0" xfId="0" applyNumberFormat="1"/>
    <xf numFmtId="49" fontId="9" fillId="0" borderId="0" xfId="0" applyNumberFormat="1" applyFont="1" applyBorder="1"/>
    <xf numFmtId="49" fontId="9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/>
    <xf numFmtId="0" fontId="19" fillId="0" borderId="0" xfId="0" applyFont="1" applyBorder="1" applyAlignment="1"/>
    <xf numFmtId="2" fontId="19" fillId="0" borderId="0" xfId="0" applyNumberFormat="1" applyFont="1" applyBorder="1"/>
    <xf numFmtId="1" fontId="11" fillId="0" borderId="1" xfId="0" applyNumberFormat="1" applyFont="1" applyBorder="1"/>
    <xf numFmtId="1" fontId="5" fillId="0" borderId="0" xfId="0" applyNumberFormat="1" applyFont="1" applyBorder="1"/>
    <xf numFmtId="0" fontId="9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2" fontId="9" fillId="0" borderId="3" xfId="0" applyNumberFormat="1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11" fillId="0" borderId="0" xfId="0" applyFont="1"/>
    <xf numFmtId="0" fontId="32" fillId="0" borderId="0" xfId="0" applyFont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32" fillId="0" borderId="0" xfId="0" applyFont="1"/>
    <xf numFmtId="2" fontId="34" fillId="0" borderId="1" xfId="0" applyNumberFormat="1" applyFont="1" applyBorder="1"/>
    <xf numFmtId="1" fontId="35" fillId="0" borderId="0" xfId="0" applyNumberFormat="1" applyFont="1" applyBorder="1"/>
    <xf numFmtId="2" fontId="19" fillId="0" borderId="4" xfId="0" applyNumberFormat="1" applyFont="1" applyBorder="1" applyAlignment="1">
      <alignment horizontal="left" vertical="top" wrapText="1"/>
    </xf>
    <xf numFmtId="0" fontId="4" fillId="0" borderId="1" xfId="0" applyNumberFormat="1" applyFont="1" applyBorder="1"/>
    <xf numFmtId="0" fontId="4" fillId="0" borderId="4" xfId="0" applyNumberFormat="1" applyFont="1" applyBorder="1"/>
    <xf numFmtId="0" fontId="4" fillId="0" borderId="4" xfId="0" applyNumberFormat="1" applyFont="1" applyBorder="1" applyAlignment="1">
      <alignment wrapText="1"/>
    </xf>
    <xf numFmtId="2" fontId="11" fillId="0" borderId="4" xfId="0" applyNumberFormat="1" applyFont="1" applyBorder="1" applyAlignment="1">
      <alignment wrapText="1"/>
    </xf>
    <xf numFmtId="2" fontId="11" fillId="0" borderId="4" xfId="0" applyNumberFormat="1" applyFont="1" applyBorder="1"/>
    <xf numFmtId="2" fontId="11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2" fontId="19" fillId="0" borderId="4" xfId="0" applyNumberFormat="1" applyFont="1" applyBorder="1"/>
    <xf numFmtId="1" fontId="11" fillId="0" borderId="4" xfId="0" applyNumberFormat="1" applyFont="1" applyBorder="1"/>
    <xf numFmtId="2" fontId="15" fillId="0" borderId="5" xfId="0" applyNumberFormat="1" applyFont="1" applyBorder="1" applyAlignment="1"/>
    <xf numFmtId="0" fontId="0" fillId="0" borderId="4" xfId="0" applyBorder="1"/>
    <xf numFmtId="2" fontId="20" fillId="0" borderId="6" xfId="0" applyNumberFormat="1" applyFont="1" applyBorder="1"/>
    <xf numFmtId="0" fontId="9" fillId="0" borderId="4" xfId="0" applyFont="1" applyBorder="1"/>
    <xf numFmtId="49" fontId="9" fillId="0" borderId="4" xfId="0" applyNumberFormat="1" applyFont="1" applyBorder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2" fontId="19" fillId="0" borderId="6" xfId="0" applyNumberFormat="1" applyFont="1" applyBorder="1"/>
    <xf numFmtId="49" fontId="9" fillId="0" borderId="6" xfId="0" applyNumberFormat="1" applyFont="1" applyBorder="1" applyAlignment="1">
      <alignment horizontal="center"/>
    </xf>
    <xf numFmtId="1" fontId="19" fillId="0" borderId="4" xfId="0" applyNumberFormat="1" applyFont="1" applyBorder="1"/>
    <xf numFmtId="0" fontId="20" fillId="0" borderId="7" xfId="0" applyFont="1" applyBorder="1" applyAlignment="1"/>
    <xf numFmtId="1" fontId="17" fillId="0" borderId="4" xfId="0" applyNumberFormat="1" applyFont="1" applyBorder="1"/>
    <xf numFmtId="49" fontId="15" fillId="0" borderId="4" xfId="0" applyNumberFormat="1" applyFont="1" applyBorder="1" applyAlignment="1">
      <alignment horizontal="center"/>
    </xf>
    <xf numFmtId="2" fontId="11" fillId="0" borderId="6" xfId="0" applyNumberFormat="1" applyFont="1" applyBorder="1"/>
    <xf numFmtId="2" fontId="7" fillId="0" borderId="4" xfId="0" applyNumberFormat="1" applyFont="1" applyBorder="1"/>
    <xf numFmtId="2" fontId="14" fillId="0" borderId="4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0" fillId="0" borderId="0" xfId="0" applyBorder="1" applyAlignment="1"/>
    <xf numFmtId="0" fontId="27" fillId="0" borderId="8" xfId="0" applyNumberFormat="1" applyFont="1" applyBorder="1" applyAlignment="1">
      <alignment horizontal="center" vertical="center" wrapText="1"/>
    </xf>
    <xf numFmtId="2" fontId="27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/>
    <xf numFmtId="2" fontId="11" fillId="0" borderId="10" xfId="0" applyNumberFormat="1" applyFont="1" applyBorder="1"/>
    <xf numFmtId="2" fontId="20" fillId="0" borderId="13" xfId="0" applyNumberFormat="1" applyFont="1" applyBorder="1"/>
    <xf numFmtId="0" fontId="0" fillId="0" borderId="14" xfId="0" applyBorder="1"/>
    <xf numFmtId="0" fontId="0" fillId="0" borderId="11" xfId="0" applyBorder="1"/>
    <xf numFmtId="0" fontId="9" fillId="0" borderId="12" xfId="0" applyNumberFormat="1" applyFont="1" applyBorder="1"/>
    <xf numFmtId="0" fontId="9" fillId="0" borderId="11" xfId="0" applyFont="1" applyBorder="1" applyAlignment="1">
      <alignment horizontal="center"/>
    </xf>
    <xf numFmtId="2" fontId="11" fillId="0" borderId="15" xfId="0" applyNumberFormat="1" applyFont="1" applyBorder="1"/>
    <xf numFmtId="2" fontId="34" fillId="0" borderId="4" xfId="0" applyNumberFormat="1" applyFont="1" applyBorder="1"/>
    <xf numFmtId="2" fontId="12" fillId="0" borderId="4" xfId="0" applyNumberFormat="1" applyFont="1" applyBorder="1"/>
    <xf numFmtId="0" fontId="9" fillId="0" borderId="16" xfId="0" applyNumberFormat="1" applyFont="1" applyBorder="1"/>
    <xf numFmtId="2" fontId="9" fillId="0" borderId="17" xfId="0" applyNumberFormat="1" applyFont="1" applyBorder="1"/>
    <xf numFmtId="2" fontId="34" fillId="0" borderId="17" xfId="0" applyNumberFormat="1" applyFont="1" applyBorder="1"/>
    <xf numFmtId="2" fontId="12" fillId="0" borderId="17" xfId="0" applyNumberFormat="1" applyFont="1" applyBorder="1"/>
    <xf numFmtId="2" fontId="12" fillId="0" borderId="18" xfId="0" applyNumberFormat="1" applyFont="1" applyBorder="1"/>
    <xf numFmtId="0" fontId="12" fillId="0" borderId="8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32" fillId="0" borderId="4" xfId="0" applyNumberFormat="1" applyFont="1" applyBorder="1"/>
    <xf numFmtId="2" fontId="11" fillId="0" borderId="20" xfId="0" applyNumberFormat="1" applyFont="1" applyBorder="1" applyAlignment="1">
      <alignment horizontal="left" vertical="top" wrapText="1"/>
    </xf>
    <xf numFmtId="0" fontId="5" fillId="0" borderId="17" xfId="0" applyNumberFormat="1" applyFont="1" applyBorder="1"/>
    <xf numFmtId="0" fontId="5" fillId="0" borderId="20" xfId="0" applyNumberFormat="1" applyFont="1" applyBorder="1"/>
    <xf numFmtId="0" fontId="5" fillId="0" borderId="20" xfId="0" applyNumberFormat="1" applyFont="1" applyBorder="1" applyAlignment="1">
      <alignment wrapText="1"/>
    </xf>
    <xf numFmtId="0" fontId="5" fillId="0" borderId="18" xfId="0" applyNumberFormat="1" applyFont="1" applyBorder="1"/>
    <xf numFmtId="0" fontId="14" fillId="0" borderId="11" xfId="0" applyNumberFormat="1" applyFont="1" applyBorder="1"/>
    <xf numFmtId="0" fontId="12" fillId="0" borderId="8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2" fontId="9" fillId="0" borderId="22" xfId="0" applyNumberFormat="1" applyFont="1" applyBorder="1" applyAlignment="1"/>
    <xf numFmtId="2" fontId="37" fillId="0" borderId="5" xfId="0" applyNumberFormat="1" applyFont="1" applyBorder="1" applyAlignment="1"/>
    <xf numFmtId="0" fontId="0" fillId="0" borderId="22" xfId="0" applyBorder="1" applyAlignment="1"/>
    <xf numFmtId="2" fontId="37" fillId="0" borderId="7" xfId="0" applyNumberFormat="1" applyFont="1" applyBorder="1" applyAlignment="1"/>
    <xf numFmtId="0" fontId="9" fillId="0" borderId="23" xfId="0" applyFont="1" applyBorder="1" applyAlignment="1"/>
    <xf numFmtId="2" fontId="16" fillId="0" borderId="24" xfId="0" applyNumberFormat="1" applyFont="1" applyBorder="1" applyAlignment="1"/>
    <xf numFmtId="0" fontId="9" fillId="0" borderId="25" xfId="0" applyFont="1" applyBorder="1" applyAlignment="1">
      <alignment horizontal="center" vertical="center"/>
    </xf>
    <xf numFmtId="2" fontId="11" fillId="0" borderId="26" xfId="0" applyNumberFormat="1" applyFont="1" applyBorder="1"/>
    <xf numFmtId="2" fontId="11" fillId="0" borderId="27" xfId="0" applyNumberFormat="1" applyFont="1" applyBorder="1"/>
    <xf numFmtId="2" fontId="6" fillId="0" borderId="0" xfId="0" applyNumberFormat="1" applyFont="1" applyBorder="1"/>
    <xf numFmtId="0" fontId="16" fillId="0" borderId="6" xfId="0" applyFont="1" applyBorder="1" applyAlignment="1">
      <alignment horizontal="left"/>
    </xf>
    <xf numFmtId="2" fontId="20" fillId="0" borderId="1" xfId="0" applyNumberFormat="1" applyFont="1" applyBorder="1"/>
    <xf numFmtId="2" fontId="20" fillId="0" borderId="10" xfId="0" applyNumberFormat="1" applyFont="1" applyBorder="1"/>
    <xf numFmtId="2" fontId="20" fillId="0" borderId="26" xfId="0" applyNumberFormat="1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left"/>
    </xf>
    <xf numFmtId="2" fontId="20" fillId="0" borderId="27" xfId="0" applyNumberFormat="1" applyFont="1" applyBorder="1"/>
    <xf numFmtId="0" fontId="16" fillId="0" borderId="11" xfId="0" applyFont="1" applyBorder="1"/>
    <xf numFmtId="0" fontId="29" fillId="0" borderId="1" xfId="0" applyFont="1" applyBorder="1" applyAlignment="1">
      <alignment horizontal="left"/>
    </xf>
    <xf numFmtId="49" fontId="9" fillId="0" borderId="26" xfId="0" applyNumberFormat="1" applyFont="1" applyBorder="1" applyAlignment="1">
      <alignment horizontal="center"/>
    </xf>
    <xf numFmtId="49" fontId="16" fillId="0" borderId="26" xfId="0" applyNumberFormat="1" applyFont="1" applyBorder="1" applyAlignment="1">
      <alignment horizontal="center"/>
    </xf>
    <xf numFmtId="2" fontId="16" fillId="0" borderId="29" xfId="0" applyNumberFormat="1" applyFont="1" applyBorder="1" applyAlignment="1"/>
    <xf numFmtId="0" fontId="20" fillId="0" borderId="23" xfId="0" applyFont="1" applyBorder="1" applyAlignment="1"/>
    <xf numFmtId="2" fontId="7" fillId="0" borderId="1" xfId="0" applyNumberFormat="1" applyFont="1" applyBorder="1"/>
    <xf numFmtId="2" fontId="29" fillId="0" borderId="33" xfId="0" applyNumberFormat="1" applyFont="1" applyBorder="1"/>
    <xf numFmtId="2" fontId="20" fillId="0" borderId="33" xfId="0" applyNumberFormat="1" applyFont="1" applyBorder="1"/>
    <xf numFmtId="2" fontId="16" fillId="0" borderId="22" xfId="0" applyNumberFormat="1" applyFont="1" applyBorder="1" applyAlignment="1"/>
    <xf numFmtId="49" fontId="14" fillId="0" borderId="33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2" fontId="16" fillId="0" borderId="35" xfId="0" applyNumberFormat="1" applyFont="1" applyBorder="1" applyAlignment="1"/>
    <xf numFmtId="2" fontId="11" fillId="0" borderId="36" xfId="0" applyNumberFormat="1" applyFont="1" applyBorder="1"/>
    <xf numFmtId="2" fontId="9" fillId="0" borderId="36" xfId="0" applyNumberFormat="1" applyFont="1" applyBorder="1" applyAlignment="1">
      <alignment horizontal="center"/>
    </xf>
    <xf numFmtId="2" fontId="11" fillId="0" borderId="39" xfId="0" applyNumberFormat="1" applyFont="1" applyBorder="1"/>
    <xf numFmtId="49" fontId="9" fillId="0" borderId="39" xfId="0" applyNumberFormat="1" applyFont="1" applyBorder="1" applyAlignment="1">
      <alignment horizontal="center"/>
    </xf>
    <xf numFmtId="1" fontId="11" fillId="0" borderId="26" xfId="0" applyNumberFormat="1" applyFont="1" applyBorder="1"/>
    <xf numFmtId="1" fontId="19" fillId="0" borderId="26" xfId="0" applyNumberFormat="1" applyFont="1" applyBorder="1"/>
    <xf numFmtId="2" fontId="16" fillId="0" borderId="42" xfId="0" applyNumberFormat="1" applyFont="1" applyBorder="1" applyAlignment="1"/>
    <xf numFmtId="0" fontId="9" fillId="0" borderId="43" xfId="0" applyFont="1" applyBorder="1" applyAlignment="1"/>
    <xf numFmtId="0" fontId="0" fillId="0" borderId="25" xfId="0" applyBorder="1"/>
    <xf numFmtId="49" fontId="16" fillId="0" borderId="6" xfId="0" applyNumberFormat="1" applyFont="1" applyBorder="1" applyAlignment="1">
      <alignment horizont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16" fillId="0" borderId="12" xfId="0" applyFont="1" applyBorder="1" applyAlignment="1">
      <alignment horizontal="center"/>
    </xf>
    <xf numFmtId="4" fontId="31" fillId="0" borderId="4" xfId="0" applyNumberFormat="1" applyFont="1" applyBorder="1"/>
    <xf numFmtId="4" fontId="31" fillId="0" borderId="5" xfId="0" applyNumberFormat="1" applyFont="1" applyBorder="1"/>
    <xf numFmtId="4" fontId="41" fillId="0" borderId="4" xfId="0" applyNumberFormat="1" applyFont="1" applyBorder="1"/>
    <xf numFmtId="0" fontId="31" fillId="0" borderId="0" xfId="0" applyFont="1"/>
    <xf numFmtId="4" fontId="42" fillId="0" borderId="4" xfId="0" applyNumberFormat="1" applyFont="1" applyBorder="1"/>
    <xf numFmtId="0" fontId="43" fillId="0" borderId="0" xfId="0" applyFont="1"/>
    <xf numFmtId="4" fontId="44" fillId="0" borderId="4" xfId="0" applyNumberFormat="1" applyFont="1" applyBorder="1"/>
    <xf numFmtId="4" fontId="31" fillId="0" borderId="6" xfId="0" applyNumberFormat="1" applyFont="1" applyBorder="1"/>
    <xf numFmtId="4" fontId="0" fillId="0" borderId="4" xfId="0" applyNumberFormat="1" applyBorder="1"/>
    <xf numFmtId="4" fontId="31" fillId="0" borderId="1" xfId="0" applyNumberFormat="1" applyFont="1" applyBorder="1"/>
    <xf numFmtId="4" fontId="31" fillId="0" borderId="2" xfId="0" applyNumberFormat="1" applyFont="1" applyBorder="1"/>
    <xf numFmtId="0" fontId="0" fillId="0" borderId="0" xfId="0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4" fontId="0" fillId="0" borderId="1" xfId="0" applyNumberFormat="1" applyFont="1" applyBorder="1"/>
    <xf numFmtId="4" fontId="0" fillId="0" borderId="2" xfId="0" applyNumberFormat="1" applyFont="1" applyBorder="1"/>
    <xf numFmtId="0" fontId="0" fillId="0" borderId="0" xfId="0" applyBorder="1"/>
    <xf numFmtId="4" fontId="0" fillId="0" borderId="0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44" fillId="0" borderId="1" xfId="0" applyNumberFormat="1" applyFont="1" applyBorder="1"/>
    <xf numFmtId="4" fontId="44" fillId="0" borderId="2" xfId="0" applyNumberFormat="1" applyFont="1" applyBorder="1"/>
    <xf numFmtId="4" fontId="0" fillId="0" borderId="42" xfId="0" applyNumberFormat="1" applyBorder="1"/>
    <xf numFmtId="0" fontId="31" fillId="0" borderId="14" xfId="0" applyFont="1" applyBorder="1"/>
    <xf numFmtId="4" fontId="31" fillId="0" borderId="15" xfId="0" applyNumberFormat="1" applyFont="1" applyBorder="1"/>
    <xf numFmtId="0" fontId="42" fillId="0" borderId="14" xfId="0" applyFont="1" applyBorder="1"/>
    <xf numFmtId="4" fontId="41" fillId="0" borderId="15" xfId="0" applyNumberFormat="1" applyFont="1" applyBorder="1"/>
    <xf numFmtId="0" fontId="46" fillId="0" borderId="14" xfId="0" applyFont="1" applyBorder="1"/>
    <xf numFmtId="4" fontId="42" fillId="0" borderId="15" xfId="0" applyNumberFormat="1" applyFont="1" applyBorder="1"/>
    <xf numFmtId="4" fontId="44" fillId="0" borderId="15" xfId="0" applyNumberFormat="1" applyFont="1" applyBorder="1"/>
    <xf numFmtId="0" fontId="0" fillId="0" borderId="12" xfId="0" applyBorder="1"/>
    <xf numFmtId="4" fontId="31" fillId="0" borderId="13" xfId="0" applyNumberFormat="1" applyFont="1" applyBorder="1"/>
    <xf numFmtId="0" fontId="0" fillId="0" borderId="11" xfId="0" applyFont="1" applyBorder="1"/>
    <xf numFmtId="4" fontId="0" fillId="0" borderId="15" xfId="0" applyNumberFormat="1" applyBorder="1"/>
    <xf numFmtId="0" fontId="31" fillId="0" borderId="11" xfId="0" applyFont="1" applyBorder="1"/>
    <xf numFmtId="4" fontId="31" fillId="0" borderId="10" xfId="0" applyNumberFormat="1" applyFont="1" applyBorder="1"/>
    <xf numFmtId="0" fontId="0" fillId="0" borderId="11" xfId="0" applyBorder="1" applyAlignment="1">
      <alignment wrapText="1"/>
    </xf>
    <xf numFmtId="4" fontId="0" fillId="0" borderId="10" xfId="0" applyNumberFormat="1" applyFont="1" applyBorder="1" applyAlignment="1">
      <alignment wrapText="1"/>
    </xf>
    <xf numFmtId="4" fontId="0" fillId="0" borderId="10" xfId="0" applyNumberFormat="1" applyFont="1" applyBorder="1"/>
    <xf numFmtId="0" fontId="0" fillId="0" borderId="45" xfId="0" applyBorder="1"/>
    <xf numFmtId="4" fontId="0" fillId="0" borderId="46" xfId="0" applyNumberFormat="1" applyBorder="1"/>
    <xf numFmtId="4" fontId="0" fillId="0" borderId="10" xfId="0" applyNumberFormat="1" applyBorder="1"/>
    <xf numFmtId="0" fontId="46" fillId="0" borderId="11" xfId="0" applyFont="1" applyBorder="1"/>
    <xf numFmtId="4" fontId="44" fillId="0" borderId="10" xfId="0" applyNumberFormat="1" applyFont="1" applyBorder="1"/>
    <xf numFmtId="0" fontId="47" fillId="0" borderId="11" xfId="0" applyFont="1" applyBorder="1"/>
    <xf numFmtId="0" fontId="48" fillId="0" borderId="11" xfId="0" applyFont="1" applyBorder="1"/>
    <xf numFmtId="0" fontId="0" fillId="3" borderId="16" xfId="0" applyFill="1" applyBorder="1"/>
    <xf numFmtId="4" fontId="0" fillId="3" borderId="17" xfId="0" applyNumberFormat="1" applyFill="1" applyBorder="1"/>
    <xf numFmtId="4" fontId="0" fillId="3" borderId="47" xfId="0" applyNumberFormat="1" applyFill="1" applyBorder="1"/>
    <xf numFmtId="4" fontId="0" fillId="3" borderId="18" xfId="0" applyNumberFormat="1" applyFill="1" applyBorder="1"/>
    <xf numFmtId="4" fontId="0" fillId="0" borderId="26" xfId="0" applyNumberFormat="1" applyBorder="1"/>
    <xf numFmtId="4" fontId="0" fillId="0" borderId="29" xfId="0" applyNumberFormat="1" applyBorder="1"/>
    <xf numFmtId="4" fontId="0" fillId="0" borderId="27" xfId="0" applyNumberFormat="1" applyBorder="1"/>
    <xf numFmtId="0" fontId="19" fillId="0" borderId="38" xfId="0" applyFont="1" applyBorder="1"/>
    <xf numFmtId="0" fontId="19" fillId="2" borderId="36" xfId="0" applyFont="1" applyFill="1" applyBorder="1" applyAlignment="1">
      <alignment horizontal="center"/>
    </xf>
    <xf numFmtId="0" fontId="19" fillId="2" borderId="49" xfId="0" applyFont="1" applyFill="1" applyBorder="1" applyAlignment="1">
      <alignment horizontal="center"/>
    </xf>
    <xf numFmtId="0" fontId="49" fillId="2" borderId="36" xfId="0" applyFont="1" applyFill="1" applyBorder="1" applyAlignment="1">
      <alignment horizontal="center"/>
    </xf>
    <xf numFmtId="0" fontId="19" fillId="2" borderId="50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9" fillId="2" borderId="51" xfId="0" applyFont="1" applyFill="1" applyBorder="1" applyAlignment="1">
      <alignment horizontal="center"/>
    </xf>
    <xf numFmtId="0" fontId="19" fillId="2" borderId="52" xfId="0" applyFont="1" applyFill="1" applyBorder="1" applyAlignment="1">
      <alignment horizontal="center"/>
    </xf>
    <xf numFmtId="0" fontId="19" fillId="0" borderId="21" xfId="0" applyFont="1" applyBorder="1"/>
    <xf numFmtId="0" fontId="19" fillId="2" borderId="0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49" fillId="2" borderId="53" xfId="0" applyFont="1" applyFill="1" applyBorder="1" applyAlignment="1">
      <alignment horizontal="center"/>
    </xf>
    <xf numFmtId="0" fontId="19" fillId="2" borderId="43" xfId="0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0" fontId="19" fillId="2" borderId="54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9" fillId="0" borderId="19" xfId="0" applyFont="1" applyBorder="1"/>
    <xf numFmtId="0" fontId="19" fillId="2" borderId="55" xfId="0" applyFont="1" applyFill="1" applyBorder="1" applyAlignment="1">
      <alignment horizontal="center"/>
    </xf>
    <xf numFmtId="0" fontId="19" fillId="2" borderId="56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9" fillId="2" borderId="57" xfId="0" applyFont="1" applyFill="1" applyBorder="1" applyAlignment="1">
      <alignment horizontal="center"/>
    </xf>
    <xf numFmtId="0" fontId="19" fillId="2" borderId="5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4" fillId="0" borderId="0" xfId="0" applyFont="1"/>
    <xf numFmtId="0" fontId="33" fillId="0" borderId="0" xfId="0" applyFont="1" applyAlignment="1">
      <alignment horizontal="center"/>
    </xf>
    <xf numFmtId="0" fontId="0" fillId="0" borderId="3" xfId="0" applyBorder="1" applyAlignment="1"/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left"/>
    </xf>
    <xf numFmtId="2" fontId="8" fillId="0" borderId="72" xfId="0" applyNumberFormat="1" applyFont="1" applyBorder="1"/>
    <xf numFmtId="2" fontId="8" fillId="0" borderId="73" xfId="0" applyNumberFormat="1" applyFont="1" applyBorder="1"/>
    <xf numFmtId="0" fontId="0" fillId="0" borderId="3" xfId="0" applyBorder="1" applyAlignment="1"/>
    <xf numFmtId="0" fontId="2" fillId="0" borderId="1" xfId="0" applyFont="1" applyBorder="1" applyAlignment="1">
      <alignment horizontal="left"/>
    </xf>
    <xf numFmtId="0" fontId="16" fillId="0" borderId="25" xfId="0" applyFont="1" applyBorder="1"/>
    <xf numFmtId="0" fontId="55" fillId="0" borderId="0" xfId="0" applyFont="1"/>
    <xf numFmtId="0" fontId="19" fillId="0" borderId="14" xfId="0" applyFont="1" applyBorder="1"/>
    <xf numFmtId="4" fontId="19" fillId="0" borderId="4" xfId="0" applyNumberFormat="1" applyFont="1" applyBorder="1"/>
    <xf numFmtId="4" fontId="19" fillId="0" borderId="15" xfId="0" applyNumberFormat="1" applyFont="1" applyBorder="1"/>
    <xf numFmtId="0" fontId="36" fillId="0" borderId="0" xfId="0" applyFont="1"/>
    <xf numFmtId="2" fontId="2" fillId="0" borderId="2" xfId="0" applyNumberFormat="1" applyFont="1" applyBorder="1" applyAlignment="1"/>
    <xf numFmtId="0" fontId="9" fillId="0" borderId="23" xfId="0" applyFont="1" applyBorder="1" applyAlignment="1"/>
    <xf numFmtId="0" fontId="0" fillId="0" borderId="3" xfId="0" applyBorder="1" applyAlignment="1"/>
    <xf numFmtId="0" fontId="11" fillId="0" borderId="3" xfId="0" applyFont="1" applyBorder="1" applyAlignment="1"/>
    <xf numFmtId="2" fontId="20" fillId="4" borderId="6" xfId="0" applyNumberFormat="1" applyFont="1" applyFill="1" applyBorder="1"/>
    <xf numFmtId="2" fontId="20" fillId="4" borderId="33" xfId="0" applyNumberFormat="1" applyFont="1" applyFill="1" applyBorder="1"/>
    <xf numFmtId="2" fontId="19" fillId="4" borderId="20" xfId="0" applyNumberFormat="1" applyFont="1" applyFill="1" applyBorder="1"/>
    <xf numFmtId="0" fontId="57" fillId="0" borderId="0" xfId="0" applyFont="1"/>
    <xf numFmtId="49" fontId="2" fillId="0" borderId="1" xfId="0" applyNumberFormat="1" applyFont="1" applyBorder="1" applyAlignment="1">
      <alignment horizontal="center"/>
    </xf>
    <xf numFmtId="0" fontId="11" fillId="0" borderId="3" xfId="0" applyFont="1" applyBorder="1" applyAlignment="1"/>
    <xf numFmtId="2" fontId="20" fillId="0" borderId="6" xfId="0" applyNumberFormat="1" applyFont="1" applyFill="1" applyBorder="1"/>
    <xf numFmtId="2" fontId="20" fillId="0" borderId="13" xfId="0" applyNumberFormat="1" applyFont="1" applyFill="1" applyBorder="1"/>
    <xf numFmtId="0" fontId="8" fillId="0" borderId="0" xfId="0" applyFont="1" applyFill="1"/>
    <xf numFmtId="0" fontId="0" fillId="0" borderId="0" xfId="0" applyFill="1"/>
    <xf numFmtId="0" fontId="2" fillId="0" borderId="29" xfId="0" applyFont="1" applyBorder="1" applyAlignment="1"/>
    <xf numFmtId="49" fontId="16" fillId="0" borderId="53" xfId="0" applyNumberFormat="1" applyFont="1" applyBorder="1" applyAlignment="1">
      <alignment horizontal="center"/>
    </xf>
    <xf numFmtId="0" fontId="20" fillId="0" borderId="43" xfId="0" applyFont="1" applyBorder="1"/>
    <xf numFmtId="2" fontId="20" fillId="0" borderId="53" xfId="0" applyNumberFormat="1" applyFont="1" applyBorder="1"/>
    <xf numFmtId="2" fontId="2" fillId="0" borderId="2" xfId="0" applyNumberFormat="1" applyFont="1" applyBorder="1" applyAlignment="1"/>
    <xf numFmtId="0" fontId="2" fillId="0" borderId="3" xfId="0" applyFont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2" fontId="8" fillId="0" borderId="1" xfId="0" applyNumberFormat="1" applyFont="1" applyBorder="1"/>
    <xf numFmtId="2" fontId="8" fillId="0" borderId="0" xfId="0" applyNumberFormat="1" applyFont="1" applyBorder="1"/>
    <xf numFmtId="2" fontId="8" fillId="0" borderId="10" xfId="0" applyNumberFormat="1" applyFont="1" applyBorder="1"/>
    <xf numFmtId="0" fontId="0" fillId="0" borderId="3" xfId="0" applyBorder="1" applyAlignment="1"/>
    <xf numFmtId="0" fontId="9" fillId="0" borderId="3" xfId="0" applyFont="1" applyBorder="1" applyAlignment="1"/>
    <xf numFmtId="0" fontId="11" fillId="0" borderId="3" xfId="0" applyFont="1" applyBorder="1" applyAlignment="1"/>
    <xf numFmtId="0" fontId="0" fillId="0" borderId="3" xfId="0" applyBorder="1" applyAlignment="1"/>
    <xf numFmtId="2" fontId="2" fillId="0" borderId="2" xfId="0" applyNumberFormat="1" applyFont="1" applyBorder="1" applyAlignment="1"/>
    <xf numFmtId="49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/>
    <xf numFmtId="2" fontId="8" fillId="0" borderId="4" xfId="0" applyNumberFormat="1" applyFont="1" applyBorder="1"/>
    <xf numFmtId="2" fontId="2" fillId="0" borderId="5" xfId="0" applyNumberFormat="1" applyFont="1" applyBorder="1" applyAlignment="1"/>
    <xf numFmtId="0" fontId="2" fillId="0" borderId="2" xfId="0" applyFont="1" applyBorder="1" applyAlignment="1"/>
    <xf numFmtId="2" fontId="2" fillId="0" borderId="2" xfId="0" applyNumberFormat="1" applyFont="1" applyBorder="1" applyAlignment="1"/>
    <xf numFmtId="0" fontId="0" fillId="0" borderId="3" xfId="0" applyBorder="1" applyAlignment="1"/>
    <xf numFmtId="2" fontId="9" fillId="0" borderId="3" xfId="0" applyNumberFormat="1" applyFont="1" applyBorder="1" applyAlignment="1"/>
    <xf numFmtId="2" fontId="37" fillId="0" borderId="5" xfId="0" applyNumberFormat="1" applyFont="1" applyBorder="1" applyAlignment="1"/>
    <xf numFmtId="2" fontId="37" fillId="0" borderId="7" xfId="0" applyNumberFormat="1" applyFont="1" applyBorder="1" applyAlignment="1"/>
    <xf numFmtId="0" fontId="52" fillId="0" borderId="7" xfId="0" applyFont="1" applyBorder="1" applyAlignment="1"/>
    <xf numFmtId="0" fontId="0" fillId="0" borderId="3" xfId="0" applyBorder="1" applyAlignment="1"/>
    <xf numFmtId="2" fontId="2" fillId="0" borderId="2" xfId="0" applyNumberFormat="1" applyFont="1" applyBorder="1" applyAlignment="1"/>
    <xf numFmtId="2" fontId="2" fillId="0" borderId="2" xfId="0" applyNumberFormat="1" applyFont="1" applyBorder="1" applyAlignment="1"/>
    <xf numFmtId="2" fontId="14" fillId="0" borderId="26" xfId="0" applyNumberFormat="1" applyFont="1" applyBorder="1" applyAlignment="1">
      <alignment horizontal="center"/>
    </xf>
    <xf numFmtId="2" fontId="9" fillId="0" borderId="29" xfId="0" applyNumberFormat="1" applyFont="1" applyBorder="1" applyAlignment="1"/>
    <xf numFmtId="0" fontId="0" fillId="0" borderId="23" xfId="0" applyBorder="1" applyAlignment="1"/>
    <xf numFmtId="2" fontId="2" fillId="0" borderId="29" xfId="0" applyNumberFormat="1" applyFont="1" applyBorder="1" applyAlignment="1"/>
    <xf numFmtId="0" fontId="55" fillId="0" borderId="0" xfId="0" applyFont="1" applyFill="1" applyBorder="1"/>
    <xf numFmtId="0" fontId="0" fillId="0" borderId="0" xfId="0" applyFill="1" applyBorder="1"/>
    <xf numFmtId="0" fontId="2" fillId="0" borderId="0" xfId="0" applyFont="1" applyBorder="1" applyAlignment="1">
      <alignment horizontal="left"/>
    </xf>
    <xf numFmtId="0" fontId="46" fillId="0" borderId="44" xfId="0" applyFont="1" applyBorder="1"/>
    <xf numFmtId="4" fontId="44" fillId="0" borderId="44" xfId="0" applyNumberFormat="1" applyFont="1" applyBorder="1"/>
    <xf numFmtId="0" fontId="46" fillId="0" borderId="16" xfId="0" applyFont="1" applyBorder="1"/>
    <xf numFmtId="4" fontId="44" fillId="0" borderId="17" xfId="0" applyNumberFormat="1" applyFont="1" applyBorder="1"/>
    <xf numFmtId="0" fontId="46" fillId="0" borderId="75" xfId="0" applyFont="1" applyBorder="1"/>
    <xf numFmtId="4" fontId="44" fillId="0" borderId="75" xfId="0" applyNumberFormat="1" applyFont="1" applyBorder="1"/>
    <xf numFmtId="0" fontId="58" fillId="0" borderId="29" xfId="0" applyFont="1" applyBorder="1" applyAlignment="1"/>
    <xf numFmtId="0" fontId="58" fillId="0" borderId="23" xfId="0" applyFont="1" applyBorder="1" applyAlignment="1"/>
    <xf numFmtId="4" fontId="8" fillId="0" borderId="1" xfId="0" applyNumberFormat="1" applyFont="1" applyBorder="1"/>
    <xf numFmtId="0" fontId="60" fillId="0" borderId="0" xfId="0" applyFont="1" applyAlignment="1">
      <alignment horizontal="left"/>
    </xf>
    <xf numFmtId="0" fontId="60" fillId="0" borderId="0" xfId="0" applyFont="1" applyAlignment="1"/>
    <xf numFmtId="0" fontId="60" fillId="0" borderId="0" xfId="0" applyFont="1"/>
    <xf numFmtId="0" fontId="32" fillId="0" borderId="0" xfId="0" applyFont="1" applyFill="1"/>
    <xf numFmtId="2" fontId="2" fillId="0" borderId="2" xfId="0" applyNumberFormat="1" applyFont="1" applyBorder="1" applyAlignment="1"/>
    <xf numFmtId="2" fontId="2" fillId="0" borderId="3" xfId="0" applyNumberFormat="1" applyFont="1" applyBorder="1" applyAlignment="1"/>
    <xf numFmtId="0" fontId="61" fillId="0" borderId="0" xfId="0" applyFont="1"/>
    <xf numFmtId="0" fontId="62" fillId="0" borderId="0" xfId="0" applyFont="1" applyAlignment="1">
      <alignment horizontal="left"/>
    </xf>
    <xf numFmtId="0" fontId="62" fillId="0" borderId="0" xfId="0" applyFont="1" applyAlignment="1">
      <alignment horizontal="center"/>
    </xf>
    <xf numFmtId="0" fontId="16" fillId="0" borderId="0" xfId="0" applyFont="1"/>
    <xf numFmtId="0" fontId="15" fillId="0" borderId="0" xfId="0" applyFont="1"/>
    <xf numFmtId="0" fontId="64" fillId="0" borderId="0" xfId="0" applyFont="1"/>
    <xf numFmtId="0" fontId="64" fillId="0" borderId="0" xfId="0" applyFont="1" applyAlignment="1">
      <alignment horizontal="left"/>
    </xf>
    <xf numFmtId="4" fontId="44" fillId="0" borderId="18" xfId="0" applyNumberFormat="1" applyFont="1" applyBorder="1"/>
    <xf numFmtId="4" fontId="44" fillId="0" borderId="53" xfId="0" applyNumberFormat="1" applyFont="1" applyBorder="1"/>
    <xf numFmtId="4" fontId="44" fillId="0" borderId="62" xfId="0" applyNumberFormat="1" applyFont="1" applyBorder="1"/>
    <xf numFmtId="0" fontId="0" fillId="0" borderId="61" xfId="0" applyBorder="1"/>
    <xf numFmtId="4" fontId="0" fillId="0" borderId="55" xfId="0" applyNumberFormat="1" applyBorder="1"/>
    <xf numFmtId="0" fontId="45" fillId="2" borderId="16" xfId="0" applyFont="1" applyFill="1" applyBorder="1"/>
    <xf numFmtId="4" fontId="45" fillId="2" borderId="17" xfId="0" applyNumberFormat="1" applyFont="1" applyFill="1" applyBorder="1"/>
    <xf numFmtId="4" fontId="45" fillId="2" borderId="47" xfId="0" applyNumberFormat="1" applyFont="1" applyFill="1" applyBorder="1"/>
    <xf numFmtId="4" fontId="45" fillId="2" borderId="18" xfId="0" applyNumberFormat="1" applyFont="1" applyFill="1" applyBorder="1"/>
    <xf numFmtId="0" fontId="67" fillId="0" borderId="21" xfId="0" applyFont="1" applyBorder="1"/>
    <xf numFmtId="4" fontId="44" fillId="0" borderId="20" xfId="0" applyNumberFormat="1" applyFont="1" applyBorder="1"/>
    <xf numFmtId="4" fontId="44" fillId="0" borderId="58" xfId="0" applyNumberFormat="1" applyFont="1" applyBorder="1"/>
    <xf numFmtId="0" fontId="31" fillId="0" borderId="0" xfId="0" applyFont="1" applyBorder="1"/>
    <xf numFmtId="0" fontId="56" fillId="0" borderId="0" xfId="0" applyFont="1" applyBorder="1"/>
    <xf numFmtId="4" fontId="0" fillId="0" borderId="76" xfId="0" applyNumberFormat="1" applyBorder="1"/>
    <xf numFmtId="2" fontId="12" fillId="0" borderId="4" xfId="0" applyNumberFormat="1" applyFont="1" applyFill="1" applyBorder="1"/>
    <xf numFmtId="2" fontId="34" fillId="0" borderId="4" xfId="0" applyNumberFormat="1" applyFont="1" applyFill="1" applyBorder="1"/>
    <xf numFmtId="2" fontId="12" fillId="0" borderId="15" xfId="0" applyNumberFormat="1" applyFont="1" applyFill="1" applyBorder="1"/>
    <xf numFmtId="2" fontId="12" fillId="0" borderId="1" xfId="0" applyNumberFormat="1" applyFont="1" applyFill="1" applyBorder="1"/>
    <xf numFmtId="2" fontId="12" fillId="0" borderId="10" xfId="0" applyNumberFormat="1" applyFont="1" applyFill="1" applyBorder="1"/>
    <xf numFmtId="2" fontId="11" fillId="0" borderId="1" xfId="0" applyNumberFormat="1" applyFont="1" applyFill="1" applyBorder="1"/>
    <xf numFmtId="2" fontId="11" fillId="0" borderId="10" xfId="0" applyNumberFormat="1" applyFont="1" applyFill="1" applyBorder="1"/>
    <xf numFmtId="2" fontId="8" fillId="0" borderId="1" xfId="0" applyNumberFormat="1" applyFont="1" applyFill="1" applyBorder="1"/>
    <xf numFmtId="2" fontId="8" fillId="0" borderId="10" xfId="0" applyNumberFormat="1" applyFont="1" applyFill="1" applyBorder="1"/>
    <xf numFmtId="2" fontId="20" fillId="0" borderId="26" xfId="0" applyNumberFormat="1" applyFont="1" applyFill="1" applyBorder="1"/>
    <xf numFmtId="2" fontId="20" fillId="0" borderId="27" xfId="0" applyNumberFormat="1" applyFont="1" applyFill="1" applyBorder="1"/>
    <xf numFmtId="1" fontId="11" fillId="0" borderId="4" xfId="0" applyNumberFormat="1" applyFont="1" applyFill="1" applyBorder="1"/>
    <xf numFmtId="1" fontId="11" fillId="0" borderId="15" xfId="0" applyNumberFormat="1" applyFont="1" applyFill="1" applyBorder="1"/>
    <xf numFmtId="1" fontId="11" fillId="0" borderId="26" xfId="0" applyNumberFormat="1" applyFont="1" applyFill="1" applyBorder="1"/>
    <xf numFmtId="1" fontId="11" fillId="0" borderId="27" xfId="0" applyNumberFormat="1" applyFont="1" applyFill="1" applyBorder="1"/>
    <xf numFmtId="2" fontId="11" fillId="0" borderId="26" xfId="0" applyNumberFormat="1" applyFont="1" applyFill="1" applyBorder="1"/>
    <xf numFmtId="2" fontId="11" fillId="0" borderId="27" xfId="0" applyNumberFormat="1" applyFont="1" applyFill="1" applyBorder="1"/>
    <xf numFmtId="2" fontId="20" fillId="0" borderId="53" xfId="0" applyNumberFormat="1" applyFont="1" applyFill="1" applyBorder="1"/>
    <xf numFmtId="2" fontId="20" fillId="0" borderId="62" xfId="0" applyNumberFormat="1" applyFont="1" applyFill="1" applyBorder="1"/>
    <xf numFmtId="2" fontId="8" fillId="0" borderId="0" xfId="0" applyNumberFormat="1" applyFont="1" applyFill="1" applyBorder="1"/>
    <xf numFmtId="2" fontId="19" fillId="0" borderId="6" xfId="0" applyNumberFormat="1" applyFont="1" applyFill="1" applyBorder="1"/>
    <xf numFmtId="2" fontId="19" fillId="0" borderId="13" xfId="0" applyNumberFormat="1" applyFont="1" applyFill="1" applyBorder="1"/>
    <xf numFmtId="2" fontId="11" fillId="0" borderId="0" xfId="0" applyNumberFormat="1" applyFont="1" applyFill="1" applyBorder="1"/>
    <xf numFmtId="1" fontId="11" fillId="0" borderId="1" xfId="0" applyNumberFormat="1" applyFont="1" applyFill="1" applyBorder="1"/>
    <xf numFmtId="1" fontId="11" fillId="0" borderId="10" xfId="0" applyNumberFormat="1" applyFont="1" applyFill="1" applyBorder="1"/>
    <xf numFmtId="2" fontId="8" fillId="0" borderId="4" xfId="0" applyNumberFormat="1" applyFont="1" applyFill="1" applyBorder="1"/>
    <xf numFmtId="2" fontId="8" fillId="0" borderId="15" xfId="0" applyNumberFormat="1" applyFont="1" applyFill="1" applyBorder="1"/>
    <xf numFmtId="1" fontId="19" fillId="0" borderId="4" xfId="0" applyNumberFormat="1" applyFont="1" applyFill="1" applyBorder="1"/>
    <xf numFmtId="1" fontId="19" fillId="0" borderId="15" xfId="0" applyNumberFormat="1" applyFont="1" applyFill="1" applyBorder="1"/>
    <xf numFmtId="1" fontId="32" fillId="0" borderId="4" xfId="0" applyNumberFormat="1" applyFont="1" applyFill="1" applyBorder="1"/>
    <xf numFmtId="1" fontId="19" fillId="0" borderId="26" xfId="0" applyNumberFormat="1" applyFont="1" applyFill="1" applyBorder="1"/>
    <xf numFmtId="1" fontId="19" fillId="0" borderId="27" xfId="0" applyNumberFormat="1" applyFont="1" applyFill="1" applyBorder="1"/>
    <xf numFmtId="1" fontId="17" fillId="0" borderId="4" xfId="0" applyNumberFormat="1" applyFont="1" applyFill="1" applyBorder="1"/>
    <xf numFmtId="1" fontId="17" fillId="0" borderId="15" xfId="0" applyNumberFormat="1" applyFont="1" applyFill="1" applyBorder="1"/>
    <xf numFmtId="2" fontId="11" fillId="0" borderId="4" xfId="0" applyNumberFormat="1" applyFont="1" applyFill="1" applyBorder="1"/>
    <xf numFmtId="2" fontId="11" fillId="0" borderId="15" xfId="0" applyNumberFormat="1" applyFont="1" applyFill="1" applyBorder="1"/>
    <xf numFmtId="2" fontId="19" fillId="0" borderId="0" xfId="0" applyNumberFormat="1" applyFont="1" applyFill="1" applyBorder="1"/>
    <xf numFmtId="2" fontId="12" fillId="0" borderId="9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wrapText="1"/>
    </xf>
    <xf numFmtId="0" fontId="5" fillId="0" borderId="20" xfId="0" applyNumberFormat="1" applyFont="1" applyFill="1" applyBorder="1"/>
    <xf numFmtId="0" fontId="5" fillId="0" borderId="18" xfId="0" applyNumberFormat="1" applyFont="1" applyFill="1" applyBorder="1"/>
    <xf numFmtId="2" fontId="36" fillId="0" borderId="4" xfId="0" applyNumberFormat="1" applyFont="1" applyFill="1" applyBorder="1"/>
    <xf numFmtId="2" fontId="20" fillId="0" borderId="33" xfId="0" applyNumberFormat="1" applyFont="1" applyFill="1" applyBorder="1"/>
    <xf numFmtId="2" fontId="20" fillId="0" borderId="34" xfId="0" applyNumberFormat="1" applyFont="1" applyFill="1" applyBorder="1"/>
    <xf numFmtId="1" fontId="35" fillId="0" borderId="0" xfId="0" applyNumberFormat="1" applyFont="1" applyFill="1" applyBorder="1"/>
    <xf numFmtId="1" fontId="19" fillId="0" borderId="0" xfId="0" applyNumberFormat="1" applyFont="1" applyFill="1" applyBorder="1"/>
    <xf numFmtId="2" fontId="11" fillId="0" borderId="36" xfId="0" applyNumberFormat="1" applyFont="1" applyFill="1" applyBorder="1"/>
    <xf numFmtId="2" fontId="11" fillId="0" borderId="37" xfId="0" applyNumberFormat="1" applyFont="1" applyFill="1" applyBorder="1"/>
    <xf numFmtId="2" fontId="11" fillId="0" borderId="6" xfId="0" applyNumberFormat="1" applyFont="1" applyFill="1" applyBorder="1"/>
    <xf numFmtId="2" fontId="11" fillId="0" borderId="13" xfId="0" applyNumberFormat="1" applyFont="1" applyFill="1" applyBorder="1"/>
    <xf numFmtId="2" fontId="11" fillId="0" borderId="39" xfId="0" applyNumberFormat="1" applyFont="1" applyFill="1" applyBorder="1"/>
    <xf numFmtId="2" fontId="11" fillId="0" borderId="40" xfId="0" applyNumberFormat="1" applyFont="1" applyFill="1" applyBorder="1"/>
    <xf numFmtId="0" fontId="16" fillId="4" borderId="6" xfId="0" applyFont="1" applyFill="1" applyBorder="1"/>
    <xf numFmtId="2" fontId="20" fillId="4" borderId="13" xfId="0" applyNumberFormat="1" applyFont="1" applyFill="1" applyBorder="1"/>
    <xf numFmtId="0" fontId="0" fillId="4" borderId="26" xfId="0" applyFill="1" applyBorder="1"/>
    <xf numFmtId="0" fontId="0" fillId="4" borderId="4" xfId="0" applyFill="1" applyBorder="1"/>
    <xf numFmtId="49" fontId="9" fillId="5" borderId="26" xfId="0" applyNumberFormat="1" applyFont="1" applyFill="1" applyBorder="1" applyAlignment="1">
      <alignment horizontal="center"/>
    </xf>
    <xf numFmtId="49" fontId="9" fillId="5" borderId="4" xfId="0" applyNumberFormat="1" applyFont="1" applyFill="1" applyBorder="1" applyAlignment="1">
      <alignment horizontal="center"/>
    </xf>
    <xf numFmtId="2" fontId="16" fillId="5" borderId="5" xfId="0" applyNumberFormat="1" applyFont="1" applyFill="1" applyBorder="1" applyAlignment="1"/>
    <xf numFmtId="2" fontId="3" fillId="5" borderId="7" xfId="0" applyNumberFormat="1" applyFont="1" applyFill="1" applyBorder="1" applyAlignment="1"/>
    <xf numFmtId="49" fontId="16" fillId="5" borderId="6" xfId="0" applyNumberFormat="1" applyFont="1" applyFill="1" applyBorder="1" applyAlignment="1">
      <alignment horizontal="center"/>
    </xf>
    <xf numFmtId="2" fontId="20" fillId="5" borderId="6" xfId="0" applyNumberFormat="1" applyFont="1" applyFill="1" applyBorder="1"/>
    <xf numFmtId="2" fontId="20" fillId="5" borderId="13" xfId="0" applyNumberFormat="1" applyFont="1" applyFill="1" applyBorder="1"/>
    <xf numFmtId="49" fontId="15" fillId="6" borderId="26" xfId="0" applyNumberFormat="1" applyFont="1" applyFill="1" applyBorder="1" applyAlignment="1">
      <alignment horizontal="center"/>
    </xf>
    <xf numFmtId="49" fontId="9" fillId="6" borderId="4" xfId="0" applyNumberFormat="1" applyFont="1" applyFill="1" applyBorder="1" applyAlignment="1">
      <alignment horizontal="center"/>
    </xf>
    <xf numFmtId="2" fontId="16" fillId="6" borderId="42" xfId="0" applyNumberFormat="1" applyFont="1" applyFill="1" applyBorder="1" applyAlignment="1"/>
    <xf numFmtId="0" fontId="9" fillId="6" borderId="43" xfId="0" applyFont="1" applyFill="1" applyBorder="1" applyAlignment="1"/>
    <xf numFmtId="49" fontId="3" fillId="6" borderId="6" xfId="0" applyNumberFormat="1" applyFont="1" applyFill="1" applyBorder="1" applyAlignment="1">
      <alignment horizontal="center"/>
    </xf>
    <xf numFmtId="2" fontId="19" fillId="6" borderId="6" xfId="0" applyNumberFormat="1" applyFont="1" applyFill="1" applyBorder="1"/>
    <xf numFmtId="2" fontId="19" fillId="6" borderId="1" xfId="0" applyNumberFormat="1" applyFont="1" applyFill="1" applyBorder="1"/>
    <xf numFmtId="2" fontId="19" fillId="6" borderId="10" xfId="0" applyNumberFormat="1" applyFont="1" applyFill="1" applyBorder="1"/>
    <xf numFmtId="49" fontId="9" fillId="7" borderId="26" xfId="0" applyNumberFormat="1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2" fontId="16" fillId="7" borderId="42" xfId="0" applyNumberFormat="1" applyFont="1" applyFill="1" applyBorder="1" applyAlignment="1"/>
    <xf numFmtId="0" fontId="9" fillId="7" borderId="43" xfId="0" applyFont="1" applyFill="1" applyBorder="1" applyAlignment="1"/>
    <xf numFmtId="49" fontId="16" fillId="7" borderId="6" xfId="0" applyNumberFormat="1" applyFont="1" applyFill="1" applyBorder="1" applyAlignment="1">
      <alignment horizontal="center"/>
    </xf>
    <xf numFmtId="2" fontId="20" fillId="7" borderId="6" xfId="0" applyNumberFormat="1" applyFont="1" applyFill="1" applyBorder="1"/>
    <xf numFmtId="2" fontId="20" fillId="7" borderId="13" xfId="0" applyNumberFormat="1" applyFont="1" applyFill="1" applyBorder="1"/>
    <xf numFmtId="49" fontId="9" fillId="8" borderId="1" xfId="0" applyNumberFormat="1" applyFont="1" applyFill="1" applyBorder="1" applyAlignment="1">
      <alignment horizontal="center"/>
    </xf>
    <xf numFmtId="49" fontId="9" fillId="8" borderId="26" xfId="0" applyNumberFormat="1" applyFont="1" applyFill="1" applyBorder="1" applyAlignment="1">
      <alignment horizontal="center"/>
    </xf>
    <xf numFmtId="2" fontId="37" fillId="8" borderId="29" xfId="0" applyNumberFormat="1" applyFont="1" applyFill="1" applyBorder="1" applyAlignment="1"/>
    <xf numFmtId="0" fontId="39" fillId="8" borderId="23" xfId="0" applyFont="1" applyFill="1" applyBorder="1" applyAlignment="1"/>
    <xf numFmtId="49" fontId="16" fillId="8" borderId="6" xfId="0" applyNumberFormat="1" applyFont="1" applyFill="1" applyBorder="1" applyAlignment="1">
      <alignment horizontal="center"/>
    </xf>
    <xf numFmtId="2" fontId="20" fillId="8" borderId="6" xfId="0" applyNumberFormat="1" applyFont="1" applyFill="1" applyBorder="1"/>
    <xf numFmtId="2" fontId="20" fillId="8" borderId="13" xfId="0" applyNumberFormat="1" applyFont="1" applyFill="1" applyBorder="1"/>
    <xf numFmtId="49" fontId="9" fillId="9" borderId="26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2" fontId="16" fillId="9" borderId="42" xfId="0" applyNumberFormat="1" applyFont="1" applyFill="1" applyBorder="1" applyAlignment="1"/>
    <xf numFmtId="0" fontId="9" fillId="9" borderId="43" xfId="0" applyFont="1" applyFill="1" applyBorder="1" applyAlignment="1"/>
    <xf numFmtId="49" fontId="16" fillId="9" borderId="6" xfId="0" applyNumberFormat="1" applyFont="1" applyFill="1" applyBorder="1" applyAlignment="1">
      <alignment horizontal="center"/>
    </xf>
    <xf numFmtId="2" fontId="20" fillId="9" borderId="6" xfId="0" applyNumberFormat="1" applyFont="1" applyFill="1" applyBorder="1"/>
    <xf numFmtId="2" fontId="20" fillId="9" borderId="13" xfId="0" applyNumberFormat="1" applyFont="1" applyFill="1" applyBorder="1"/>
    <xf numFmtId="49" fontId="9" fillId="10" borderId="26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2" fontId="16" fillId="10" borderId="5" xfId="0" applyNumberFormat="1" applyFont="1" applyFill="1" applyBorder="1" applyAlignment="1"/>
    <xf numFmtId="0" fontId="9" fillId="10" borderId="7" xfId="0" applyFont="1" applyFill="1" applyBorder="1" applyAlignment="1"/>
    <xf numFmtId="49" fontId="16" fillId="10" borderId="6" xfId="0" applyNumberFormat="1" applyFont="1" applyFill="1" applyBorder="1" applyAlignment="1">
      <alignment horizontal="center"/>
    </xf>
    <xf numFmtId="2" fontId="20" fillId="10" borderId="6" xfId="0" applyNumberFormat="1" applyFont="1" applyFill="1" applyBorder="1"/>
    <xf numFmtId="2" fontId="20" fillId="10" borderId="13" xfId="0" applyNumberFormat="1" applyFont="1" applyFill="1" applyBorder="1"/>
    <xf numFmtId="49" fontId="9" fillId="11" borderId="26" xfId="0" applyNumberFormat="1" applyFont="1" applyFill="1" applyBorder="1" applyAlignment="1">
      <alignment horizontal="center"/>
    </xf>
    <xf numFmtId="49" fontId="9" fillId="11" borderId="4" xfId="0" applyNumberFormat="1" applyFont="1" applyFill="1" applyBorder="1" applyAlignment="1">
      <alignment horizontal="center"/>
    </xf>
    <xf numFmtId="49" fontId="16" fillId="11" borderId="6" xfId="0" applyNumberFormat="1" applyFont="1" applyFill="1" applyBorder="1" applyAlignment="1">
      <alignment horizontal="center"/>
    </xf>
    <xf numFmtId="2" fontId="20" fillId="11" borderId="6" xfId="0" applyNumberFormat="1" applyFont="1" applyFill="1" applyBorder="1"/>
    <xf numFmtId="2" fontId="20" fillId="11" borderId="13" xfId="0" applyNumberFormat="1" applyFont="1" applyFill="1" applyBorder="1"/>
    <xf numFmtId="49" fontId="9" fillId="8" borderId="4" xfId="0" applyNumberFormat="1" applyFont="1" applyFill="1" applyBorder="1" applyAlignment="1">
      <alignment horizontal="center"/>
    </xf>
    <xf numFmtId="49" fontId="9" fillId="12" borderId="26" xfId="0" applyNumberFormat="1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49" fontId="16" fillId="12" borderId="6" xfId="0" applyNumberFormat="1" applyFont="1" applyFill="1" applyBorder="1" applyAlignment="1">
      <alignment horizontal="center"/>
    </xf>
    <xf numFmtId="2" fontId="20" fillId="12" borderId="6" xfId="0" applyNumberFormat="1" applyFont="1" applyFill="1" applyBorder="1"/>
    <xf numFmtId="2" fontId="20" fillId="12" borderId="13" xfId="0" applyNumberFormat="1" applyFont="1" applyFill="1" applyBorder="1"/>
    <xf numFmtId="49" fontId="9" fillId="13" borderId="26" xfId="0" applyNumberFormat="1" applyFont="1" applyFill="1" applyBorder="1" applyAlignment="1">
      <alignment horizontal="center"/>
    </xf>
    <xf numFmtId="49" fontId="9" fillId="13" borderId="4" xfId="0" applyNumberFormat="1" applyFont="1" applyFill="1" applyBorder="1" applyAlignment="1">
      <alignment horizontal="center"/>
    </xf>
    <xf numFmtId="49" fontId="16" fillId="13" borderId="6" xfId="0" applyNumberFormat="1" applyFont="1" applyFill="1" applyBorder="1" applyAlignment="1">
      <alignment horizontal="center"/>
    </xf>
    <xf numFmtId="2" fontId="20" fillId="13" borderId="6" xfId="0" applyNumberFormat="1" applyFont="1" applyFill="1" applyBorder="1"/>
    <xf numFmtId="2" fontId="20" fillId="13" borderId="13" xfId="0" applyNumberFormat="1" applyFont="1" applyFill="1" applyBorder="1"/>
    <xf numFmtId="49" fontId="9" fillId="9" borderId="16" xfId="0" applyNumberFormat="1" applyFont="1" applyFill="1" applyBorder="1"/>
    <xf numFmtId="49" fontId="9" fillId="9" borderId="17" xfId="0" applyNumberFormat="1" applyFont="1" applyFill="1" applyBorder="1" applyAlignment="1">
      <alignment horizontal="center"/>
    </xf>
    <xf numFmtId="2" fontId="19" fillId="9" borderId="17" xfId="0" applyNumberFormat="1" applyFont="1" applyFill="1" applyBorder="1"/>
    <xf numFmtId="0" fontId="9" fillId="4" borderId="19" xfId="0" applyNumberFormat="1" applyFont="1" applyFill="1" applyBorder="1"/>
    <xf numFmtId="49" fontId="14" fillId="4" borderId="20" xfId="0" applyNumberFormat="1" applyFont="1" applyFill="1" applyBorder="1" applyAlignment="1">
      <alignment horizontal="center"/>
    </xf>
    <xf numFmtId="2" fontId="19" fillId="4" borderId="56" xfId="0" applyNumberFormat="1" applyFont="1" applyFill="1" applyBorder="1"/>
    <xf numFmtId="0" fontId="9" fillId="11" borderId="16" xfId="0" applyNumberFormat="1" applyFont="1" applyFill="1" applyBorder="1"/>
    <xf numFmtId="49" fontId="9" fillId="11" borderId="17" xfId="0" applyNumberFormat="1" applyFont="1" applyFill="1" applyBorder="1" applyAlignment="1">
      <alignment horizontal="center"/>
    </xf>
    <xf numFmtId="2" fontId="19" fillId="11" borderId="17" xfId="0" applyNumberFormat="1" applyFont="1" applyFill="1" applyBorder="1"/>
    <xf numFmtId="2" fontId="11" fillId="11" borderId="17" xfId="0" applyNumberFormat="1" applyFont="1" applyFill="1" applyBorder="1"/>
    <xf numFmtId="2" fontId="19" fillId="11" borderId="18" xfId="0" applyNumberFormat="1" applyFont="1" applyFill="1" applyBorder="1"/>
    <xf numFmtId="49" fontId="3" fillId="10" borderId="6" xfId="0" applyNumberFormat="1" applyFont="1" applyFill="1" applyBorder="1" applyAlignment="1">
      <alignment horizontal="center"/>
    </xf>
    <xf numFmtId="2" fontId="19" fillId="10" borderId="6" xfId="0" applyNumberFormat="1" applyFont="1" applyFill="1" applyBorder="1"/>
    <xf numFmtId="2" fontId="19" fillId="10" borderId="13" xfId="0" applyNumberFormat="1" applyFont="1" applyFill="1" applyBorder="1"/>
    <xf numFmtId="49" fontId="15" fillId="10" borderId="26" xfId="0" applyNumberFormat="1" applyFont="1" applyFill="1" applyBorder="1" applyAlignment="1">
      <alignment horizontal="center"/>
    </xf>
    <xf numFmtId="2" fontId="16" fillId="10" borderId="42" xfId="0" applyNumberFormat="1" applyFont="1" applyFill="1" applyBorder="1" applyAlignment="1"/>
    <xf numFmtId="0" fontId="9" fillId="10" borderId="43" xfId="0" applyFont="1" applyFill="1" applyBorder="1" applyAlignment="1"/>
    <xf numFmtId="0" fontId="16" fillId="12" borderId="6" xfId="0" applyFont="1" applyFill="1" applyBorder="1"/>
    <xf numFmtId="0" fontId="9" fillId="12" borderId="14" xfId="0" applyNumberFormat="1" applyFont="1" applyFill="1" applyBorder="1"/>
    <xf numFmtId="2" fontId="3" fillId="12" borderId="4" xfId="0" applyNumberFormat="1" applyFont="1" applyFill="1" applyBorder="1" applyAlignment="1">
      <alignment horizontal="center"/>
    </xf>
    <xf numFmtId="0" fontId="9" fillId="12" borderId="11" xfId="0" applyNumberFormat="1" applyFont="1" applyFill="1" applyBorder="1"/>
    <xf numFmtId="49" fontId="15" fillId="12" borderId="1" xfId="0" applyNumberFormat="1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left"/>
    </xf>
    <xf numFmtId="2" fontId="20" fillId="4" borderId="34" xfId="0" applyNumberFormat="1" applyFont="1" applyFill="1" applyBorder="1"/>
    <xf numFmtId="0" fontId="16" fillId="12" borderId="12" xfId="0" applyFont="1" applyFill="1" applyBorder="1" applyAlignment="1">
      <alignment horizontal="center" vertical="center"/>
    </xf>
    <xf numFmtId="0" fontId="16" fillId="12" borderId="22" xfId="0" applyFont="1" applyFill="1" applyBorder="1" applyAlignment="1">
      <alignment horizontal="left"/>
    </xf>
    <xf numFmtId="0" fontId="16" fillId="10" borderId="23" xfId="0" applyFont="1" applyFill="1" applyBorder="1" applyAlignment="1">
      <alignment horizontal="center" vertical="center"/>
    </xf>
    <xf numFmtId="0" fontId="16" fillId="10" borderId="28" xfId="0" applyFont="1" applyFill="1" applyBorder="1" applyAlignment="1">
      <alignment horizontal="left"/>
    </xf>
    <xf numFmtId="2" fontId="20" fillId="10" borderId="26" xfId="0" applyNumberFormat="1" applyFont="1" applyFill="1" applyBorder="1"/>
    <xf numFmtId="2" fontId="20" fillId="10" borderId="10" xfId="0" applyNumberFormat="1" applyFont="1" applyFill="1" applyBorder="1"/>
    <xf numFmtId="0" fontId="16" fillId="8" borderId="1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left"/>
    </xf>
    <xf numFmtId="2" fontId="20" fillId="8" borderId="1" xfId="0" applyNumberFormat="1" applyFont="1" applyFill="1" applyBorder="1"/>
    <xf numFmtId="2" fontId="20" fillId="8" borderId="2" xfId="0" applyNumberFormat="1" applyFont="1" applyFill="1" applyBorder="1"/>
    <xf numFmtId="0" fontId="38" fillId="8" borderId="16" xfId="0" applyFont="1" applyFill="1" applyBorder="1" applyAlignment="1">
      <alignment horizontal="center" vertical="center"/>
    </xf>
    <xf numFmtId="0" fontId="39" fillId="8" borderId="17" xfId="0" applyFont="1" applyFill="1" applyBorder="1" applyAlignment="1">
      <alignment horizontal="left"/>
    </xf>
    <xf numFmtId="2" fontId="40" fillId="8" borderId="17" xfId="0" applyNumberFormat="1" applyFont="1" applyFill="1" applyBorder="1"/>
    <xf numFmtId="2" fontId="40" fillId="8" borderId="47" xfId="0" applyNumberFormat="1" applyFont="1" applyFill="1" applyBorder="1"/>
    <xf numFmtId="0" fontId="9" fillId="0" borderId="1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38" fillId="8" borderId="30" xfId="0" applyFont="1" applyFill="1" applyBorder="1" applyAlignment="1">
      <alignment horizontal="center"/>
    </xf>
    <xf numFmtId="0" fontId="39" fillId="8" borderId="31" xfId="0" applyFont="1" applyFill="1" applyBorder="1" applyAlignment="1">
      <alignment horizontal="left"/>
    </xf>
    <xf numFmtId="2" fontId="40" fillId="8" borderId="31" xfId="0" applyNumberFormat="1" applyFont="1" applyFill="1" applyBorder="1"/>
    <xf numFmtId="2" fontId="40" fillId="8" borderId="74" xfId="0" applyNumberFormat="1" applyFont="1" applyFill="1" applyBorder="1"/>
    <xf numFmtId="0" fontId="64" fillId="8" borderId="0" xfId="0" applyFont="1" applyFill="1" applyBorder="1"/>
    <xf numFmtId="0" fontId="65" fillId="8" borderId="0" xfId="0" applyFont="1" applyFill="1" applyBorder="1" applyAlignment="1">
      <alignment horizontal="left"/>
    </xf>
    <xf numFmtId="0" fontId="2" fillId="8" borderId="0" xfId="0" applyFont="1" applyFill="1"/>
    <xf numFmtId="0" fontId="2" fillId="8" borderId="0" xfId="0" applyFont="1" applyFill="1" applyAlignment="1">
      <alignment horizontal="left"/>
    </xf>
    <xf numFmtId="0" fontId="64" fillId="9" borderId="0" xfId="0" applyFont="1" applyFill="1"/>
    <xf numFmtId="0" fontId="65" fillId="9" borderId="0" xfId="0" applyFont="1" applyFill="1" applyAlignment="1">
      <alignment horizontal="left"/>
    </xf>
    <xf numFmtId="0" fontId="2" fillId="9" borderId="0" xfId="0" applyFont="1" applyFill="1"/>
    <xf numFmtId="0" fontId="2" fillId="9" borderId="0" xfId="0" applyFont="1" applyFill="1" applyAlignment="1">
      <alignment horizontal="left"/>
    </xf>
    <xf numFmtId="0" fontId="9" fillId="9" borderId="12" xfId="0" applyFont="1" applyFill="1" applyBorder="1"/>
    <xf numFmtId="0" fontId="39" fillId="9" borderId="6" xfId="0" applyFont="1" applyFill="1" applyBorder="1" applyAlignment="1">
      <alignment horizontal="left"/>
    </xf>
    <xf numFmtId="2" fontId="40" fillId="9" borderId="6" xfId="0" applyNumberFormat="1" applyFont="1" applyFill="1" applyBorder="1"/>
    <xf numFmtId="2" fontId="40" fillId="9" borderId="13" xfId="0" applyNumberFormat="1" applyFont="1" applyFill="1" applyBorder="1"/>
    <xf numFmtId="0" fontId="31" fillId="8" borderId="11" xfId="0" applyFont="1" applyFill="1" applyBorder="1"/>
    <xf numFmtId="4" fontId="31" fillId="8" borderId="1" xfId="0" applyNumberFormat="1" applyFont="1" applyFill="1" applyBorder="1"/>
    <xf numFmtId="4" fontId="31" fillId="8" borderId="10" xfId="0" applyNumberFormat="1" applyFont="1" applyFill="1" applyBorder="1"/>
    <xf numFmtId="4" fontId="59" fillId="0" borderId="4" xfId="0" applyNumberFormat="1" applyFont="1" applyBorder="1"/>
    <xf numFmtId="4" fontId="59" fillId="0" borderId="5" xfId="0" applyNumberFormat="1" applyFont="1" applyBorder="1"/>
    <xf numFmtId="4" fontId="59" fillId="0" borderId="15" xfId="0" applyNumberFormat="1" applyFont="1" applyBorder="1"/>
    <xf numFmtId="0" fontId="31" fillId="0" borderId="16" xfId="0" applyFont="1" applyBorder="1"/>
    <xf numFmtId="4" fontId="31" fillId="0" borderId="17" xfId="0" applyNumberFormat="1" applyFont="1" applyBorder="1"/>
    <xf numFmtId="4" fontId="31" fillId="0" borderId="18" xfId="0" applyNumberFormat="1" applyFont="1" applyBorder="1"/>
    <xf numFmtId="4" fontId="31" fillId="12" borderId="74" xfId="0" applyNumberFormat="1" applyFont="1" applyFill="1" applyBorder="1"/>
    <xf numFmtId="4" fontId="31" fillId="12" borderId="31" xfId="0" applyNumberFormat="1" applyFont="1" applyFill="1" applyBorder="1"/>
    <xf numFmtId="0" fontId="31" fillId="12" borderId="30" xfId="0" applyFont="1" applyFill="1" applyBorder="1"/>
    <xf numFmtId="4" fontId="31" fillId="12" borderId="77" xfId="0" applyNumberFormat="1" applyFont="1" applyFill="1" applyBorder="1"/>
    <xf numFmtId="0" fontId="31" fillId="2" borderId="30" xfId="0" applyFont="1" applyFill="1" applyBorder="1"/>
    <xf numFmtId="4" fontId="31" fillId="2" borderId="31" xfId="0" applyNumberFormat="1" applyFont="1" applyFill="1" applyBorder="1"/>
    <xf numFmtId="4" fontId="31" fillId="2" borderId="77" xfId="0" applyNumberFormat="1" applyFont="1" applyFill="1" applyBorder="1"/>
    <xf numFmtId="4" fontId="31" fillId="2" borderId="74" xfId="0" applyNumberFormat="1" applyFont="1" applyFill="1" applyBorder="1"/>
    <xf numFmtId="0" fontId="68" fillId="0" borderId="19" xfId="0" applyFont="1" applyBorder="1"/>
    <xf numFmtId="0" fontId="9" fillId="0" borderId="48" xfId="0" applyFont="1" applyBorder="1" applyAlignment="1">
      <alignment horizontal="center"/>
    </xf>
    <xf numFmtId="0" fontId="23" fillId="0" borderId="11" xfId="0" applyNumberFormat="1" applyFont="1" applyBorder="1" applyAlignment="1">
      <alignment horizontal="center"/>
    </xf>
    <xf numFmtId="0" fontId="9" fillId="0" borderId="11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16" fillId="0" borderId="25" xfId="0" applyNumberFormat="1" applyFont="1" applyBorder="1" applyAlignment="1">
      <alignment horizontal="center"/>
    </xf>
    <xf numFmtId="0" fontId="17" fillId="12" borderId="12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9" fillId="5" borderId="25" xfId="0" applyNumberFormat="1" applyFont="1" applyFill="1" applyBorder="1" applyAlignment="1">
      <alignment horizontal="center"/>
    </xf>
    <xf numFmtId="0" fontId="9" fillId="5" borderId="14" xfId="0" applyNumberFormat="1" applyFont="1" applyFill="1" applyBorder="1" applyAlignment="1">
      <alignment horizontal="center"/>
    </xf>
    <xf numFmtId="0" fontId="15" fillId="5" borderId="12" xfId="0" applyNumberFormat="1" applyFont="1" applyFill="1" applyBorder="1" applyAlignment="1">
      <alignment horizontal="center"/>
    </xf>
    <xf numFmtId="0" fontId="15" fillId="0" borderId="21" xfId="0" applyNumberFormat="1" applyFont="1" applyBorder="1" applyAlignment="1">
      <alignment horizontal="center"/>
    </xf>
    <xf numFmtId="0" fontId="9" fillId="10" borderId="25" xfId="0" applyNumberFormat="1" applyFont="1" applyFill="1" applyBorder="1" applyAlignment="1">
      <alignment horizontal="center"/>
    </xf>
    <xf numFmtId="0" fontId="9" fillId="10" borderId="14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10" borderId="12" xfId="0" applyNumberFormat="1" applyFont="1" applyFill="1" applyBorder="1" applyAlignment="1">
      <alignment horizontal="center"/>
    </xf>
    <xf numFmtId="0" fontId="9" fillId="0" borderId="14" xfId="0" applyNumberFormat="1" applyFont="1" applyBorder="1" applyAlignment="1">
      <alignment horizontal="center"/>
    </xf>
    <xf numFmtId="0" fontId="9" fillId="6" borderId="25" xfId="0" applyNumberFormat="1" applyFont="1" applyFill="1" applyBorder="1" applyAlignment="1">
      <alignment horizontal="center"/>
    </xf>
    <xf numFmtId="0" fontId="9" fillId="6" borderId="14" xfId="0" applyNumberFormat="1" applyFont="1" applyFill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0" fontId="9" fillId="7" borderId="25" xfId="0" applyNumberFormat="1" applyFont="1" applyFill="1" applyBorder="1" applyAlignment="1">
      <alignment horizontal="center"/>
    </xf>
    <xf numFmtId="0" fontId="9" fillId="7" borderId="14" xfId="0" applyNumberFormat="1" applyFont="1" applyFill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9" fillId="7" borderId="12" xfId="0" applyNumberFormat="1" applyFont="1" applyFill="1" applyBorder="1" applyAlignment="1">
      <alignment horizontal="center"/>
    </xf>
    <xf numFmtId="0" fontId="9" fillId="8" borderId="11" xfId="0" applyNumberFormat="1" applyFont="1" applyFill="1" applyBorder="1" applyAlignment="1">
      <alignment horizontal="center"/>
    </xf>
    <xf numFmtId="0" fontId="9" fillId="8" borderId="25" xfId="0" applyNumberFormat="1" applyFont="1" applyFill="1" applyBorder="1" applyAlignment="1">
      <alignment horizontal="center"/>
    </xf>
    <xf numFmtId="0" fontId="15" fillId="8" borderId="12" xfId="0" applyNumberFormat="1" applyFont="1" applyFill="1" applyBorder="1" applyAlignment="1">
      <alignment horizontal="center"/>
    </xf>
    <xf numFmtId="0" fontId="9" fillId="9" borderId="25" xfId="0" applyNumberFormat="1" applyFont="1" applyFill="1" applyBorder="1" applyAlignment="1">
      <alignment horizontal="center"/>
    </xf>
    <xf numFmtId="0" fontId="9" fillId="9" borderId="14" xfId="0" applyNumberFormat="1" applyFont="1" applyFill="1" applyBorder="1" applyAlignment="1">
      <alignment horizontal="center"/>
    </xf>
    <xf numFmtId="0" fontId="15" fillId="9" borderId="12" xfId="0" applyNumberFormat="1" applyFont="1" applyFill="1" applyBorder="1" applyAlignment="1">
      <alignment horizontal="center"/>
    </xf>
    <xf numFmtId="0" fontId="15" fillId="10" borderId="12" xfId="0" applyNumberFormat="1" applyFont="1" applyFill="1" applyBorder="1" applyAlignment="1">
      <alignment horizontal="center"/>
    </xf>
    <xf numFmtId="0" fontId="9" fillId="11" borderId="25" xfId="0" applyNumberFormat="1" applyFont="1" applyFill="1" applyBorder="1" applyAlignment="1">
      <alignment horizontal="center"/>
    </xf>
    <xf numFmtId="0" fontId="9" fillId="11" borderId="14" xfId="0" applyNumberFormat="1" applyFont="1" applyFill="1" applyBorder="1" applyAlignment="1">
      <alignment horizontal="center"/>
    </xf>
    <xf numFmtId="49" fontId="15" fillId="11" borderId="12" xfId="0" applyNumberFormat="1" applyFont="1" applyFill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9" fillId="8" borderId="25" xfId="0" applyNumberFormat="1" applyFont="1" applyFill="1" applyBorder="1" applyAlignment="1">
      <alignment horizontal="center"/>
    </xf>
    <xf numFmtId="49" fontId="9" fillId="8" borderId="14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15" fillId="8" borderId="12" xfId="0" applyNumberFormat="1" applyFont="1" applyFill="1" applyBorder="1" applyAlignment="1">
      <alignment horizontal="center"/>
    </xf>
    <xf numFmtId="49" fontId="9" fillId="12" borderId="25" xfId="0" applyNumberFormat="1" applyFont="1" applyFill="1" applyBorder="1" applyAlignment="1">
      <alignment horizontal="center"/>
    </xf>
    <xf numFmtId="49" fontId="9" fillId="12" borderId="14" xfId="0" applyNumberFormat="1" applyFont="1" applyFill="1" applyBorder="1" applyAlignment="1">
      <alignment horizontal="center"/>
    </xf>
    <xf numFmtId="49" fontId="15" fillId="12" borderId="12" xfId="0" applyNumberFormat="1" applyFont="1" applyFill="1" applyBorder="1" applyAlignment="1">
      <alignment horizontal="center"/>
    </xf>
    <xf numFmtId="49" fontId="9" fillId="5" borderId="25" xfId="0" applyNumberFormat="1" applyFont="1" applyFill="1" applyBorder="1" applyAlignment="1">
      <alignment horizontal="center"/>
    </xf>
    <xf numFmtId="49" fontId="9" fillId="5" borderId="14" xfId="0" applyNumberFormat="1" applyFont="1" applyFill="1" applyBorder="1" applyAlignment="1">
      <alignment horizontal="center"/>
    </xf>
    <xf numFmtId="49" fontId="15" fillId="5" borderId="12" xfId="0" applyNumberFormat="1" applyFont="1" applyFill="1" applyBorder="1" applyAlignment="1">
      <alignment horizontal="center"/>
    </xf>
    <xf numFmtId="49" fontId="15" fillId="0" borderId="14" xfId="0" applyNumberFormat="1" applyFont="1" applyBorder="1" applyAlignment="1">
      <alignment horizontal="center"/>
    </xf>
    <xf numFmtId="49" fontId="9" fillId="13" borderId="25" xfId="0" applyNumberFormat="1" applyFont="1" applyFill="1" applyBorder="1" applyAlignment="1">
      <alignment horizontal="center"/>
    </xf>
    <xf numFmtId="49" fontId="9" fillId="13" borderId="14" xfId="0" applyNumberFormat="1" applyFont="1" applyFill="1" applyBorder="1" applyAlignment="1">
      <alignment horizontal="center"/>
    </xf>
    <xf numFmtId="49" fontId="15" fillId="13" borderId="12" xfId="0" applyNumberFormat="1" applyFont="1" applyFill="1" applyBorder="1" applyAlignment="1">
      <alignment horizontal="center"/>
    </xf>
    <xf numFmtId="49" fontId="9" fillId="9" borderId="25" xfId="0" applyNumberFormat="1" applyFont="1" applyFill="1" applyBorder="1" applyAlignment="1">
      <alignment horizontal="center"/>
    </xf>
    <xf numFmtId="49" fontId="9" fillId="9" borderId="14" xfId="0" applyNumberFormat="1" applyFont="1" applyFill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0" fontId="13" fillId="0" borderId="14" xfId="0" applyNumberFormat="1" applyFont="1" applyBorder="1" applyAlignment="1">
      <alignment horizontal="center"/>
    </xf>
    <xf numFmtId="0" fontId="16" fillId="0" borderId="32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32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14" fillId="0" borderId="38" xfId="0" applyNumberFormat="1" applyFont="1" applyBorder="1" applyAlignment="1">
      <alignment horizontal="center"/>
    </xf>
    <xf numFmtId="0" fontId="23" fillId="0" borderId="12" xfId="0" applyNumberFormat="1" applyFont="1" applyBorder="1" applyAlignment="1">
      <alignment horizontal="center"/>
    </xf>
    <xf numFmtId="0" fontId="23" fillId="0" borderId="41" xfId="0" applyNumberFormat="1" applyFont="1" applyBorder="1" applyAlignment="1">
      <alignment horizontal="center"/>
    </xf>
    <xf numFmtId="0" fontId="23" fillId="0" borderId="14" xfId="0" applyNumberFormat="1" applyFont="1" applyBorder="1" applyAlignment="1">
      <alignment horizontal="center"/>
    </xf>
    <xf numFmtId="0" fontId="69" fillId="0" borderId="0" xfId="0" applyFont="1"/>
    <xf numFmtId="0" fontId="71" fillId="0" borderId="0" xfId="0" applyFont="1"/>
    <xf numFmtId="0" fontId="18" fillId="0" borderId="0" xfId="0" applyFont="1"/>
    <xf numFmtId="0" fontId="19" fillId="0" borderId="0" xfId="0" applyFont="1"/>
    <xf numFmtId="2" fontId="19" fillId="9" borderId="47" xfId="0" applyNumberFormat="1" applyFont="1" applyFill="1" applyBorder="1"/>
    <xf numFmtId="2" fontId="9" fillId="0" borderId="9" xfId="0" applyNumberFormat="1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2" fontId="3" fillId="12" borderId="53" xfId="0" applyNumberFormat="1" applyFont="1" applyFill="1" applyBorder="1" applyAlignment="1"/>
    <xf numFmtId="2" fontId="19" fillId="12" borderId="20" xfId="0" applyNumberFormat="1" applyFont="1" applyFill="1" applyBorder="1" applyAlignment="1"/>
    <xf numFmtId="0" fontId="2" fillId="0" borderId="3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left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59" xfId="0" applyNumberFormat="1" applyFont="1" applyBorder="1" applyAlignment="1">
      <alignment horizontal="center" vertical="center" wrapText="1"/>
    </xf>
    <xf numFmtId="2" fontId="9" fillId="0" borderId="51" xfId="0" applyNumberFormat="1" applyFont="1" applyBorder="1" applyAlignment="1">
      <alignment horizontal="center" vertical="center" wrapText="1"/>
    </xf>
    <xf numFmtId="2" fontId="9" fillId="0" borderId="60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21" fillId="12" borderId="45" xfId="0" applyFont="1" applyFill="1" applyBorder="1" applyAlignment="1">
      <alignment horizontal="left"/>
    </xf>
    <xf numFmtId="0" fontId="17" fillId="12" borderId="43" xfId="0" applyFont="1" applyFill="1" applyBorder="1" applyAlignment="1"/>
    <xf numFmtId="0" fontId="17" fillId="12" borderId="61" xfId="0" applyFont="1" applyFill="1" applyBorder="1" applyAlignment="1"/>
    <xf numFmtId="0" fontId="17" fillId="12" borderId="57" xfId="0" applyFont="1" applyFill="1" applyBorder="1" applyAlignment="1"/>
    <xf numFmtId="2" fontId="3" fillId="12" borderId="62" xfId="0" applyNumberFormat="1" applyFont="1" applyFill="1" applyBorder="1" applyAlignment="1"/>
    <xf numFmtId="2" fontId="19" fillId="12" borderId="58" xfId="0" applyNumberFormat="1" applyFont="1" applyFill="1" applyBorder="1" applyAlignment="1"/>
    <xf numFmtId="0" fontId="0" fillId="0" borderId="59" xfId="0" applyBorder="1" applyAlignment="1">
      <alignment wrapText="1"/>
    </xf>
    <xf numFmtId="0" fontId="63" fillId="0" borderId="0" xfId="0" applyFont="1" applyAlignment="1">
      <alignment horizontal="center"/>
    </xf>
    <xf numFmtId="1" fontId="9" fillId="0" borderId="2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2" fontId="37" fillId="0" borderId="9" xfId="0" applyNumberFormat="1" applyFont="1" applyBorder="1" applyAlignment="1"/>
    <xf numFmtId="2" fontId="37" fillId="0" borderId="59" xfId="0" applyNumberFormat="1" applyFont="1" applyBorder="1" applyAlignment="1"/>
    <xf numFmtId="2" fontId="28" fillId="0" borderId="26" xfId="0" applyNumberFormat="1" applyFont="1" applyFill="1" applyBorder="1" applyAlignment="1"/>
    <xf numFmtId="2" fontId="28" fillId="0" borderId="20" xfId="0" applyNumberFormat="1" applyFont="1" applyFill="1" applyBorder="1" applyAlignment="1"/>
    <xf numFmtId="2" fontId="28" fillId="10" borderId="26" xfId="0" applyNumberFormat="1" applyFont="1" applyFill="1" applyBorder="1" applyAlignment="1"/>
    <xf numFmtId="2" fontId="23" fillId="10" borderId="4" xfId="0" applyNumberFormat="1" applyFont="1" applyFill="1" applyBorder="1" applyAlignment="1"/>
    <xf numFmtId="2" fontId="28" fillId="0" borderId="27" xfId="0" applyNumberFormat="1" applyFont="1" applyFill="1" applyBorder="1" applyAlignment="1"/>
    <xf numFmtId="2" fontId="23" fillId="0" borderId="15" xfId="0" applyNumberFormat="1" applyFont="1" applyFill="1" applyBorder="1" applyAlignment="1"/>
    <xf numFmtId="2" fontId="28" fillId="14" borderId="36" xfId="0" applyNumberFormat="1" applyFont="1" applyFill="1" applyBorder="1" applyAlignment="1"/>
    <xf numFmtId="2" fontId="28" fillId="14" borderId="4" xfId="0" applyNumberFormat="1" applyFont="1" applyFill="1" applyBorder="1" applyAlignment="1"/>
    <xf numFmtId="2" fontId="28" fillId="0" borderId="58" xfId="0" applyNumberFormat="1" applyFont="1" applyFill="1" applyBorder="1" applyAlignment="1"/>
    <xf numFmtId="2" fontId="28" fillId="14" borderId="37" xfId="0" applyNumberFormat="1" applyFont="1" applyFill="1" applyBorder="1" applyAlignment="1"/>
    <xf numFmtId="2" fontId="28" fillId="14" borderId="15" xfId="0" applyNumberFormat="1" applyFont="1" applyFill="1" applyBorder="1" applyAlignment="1"/>
    <xf numFmtId="0" fontId="50" fillId="0" borderId="67" xfId="0" applyFont="1" applyBorder="1" applyAlignment="1"/>
    <xf numFmtId="0" fontId="73" fillId="0" borderId="54" xfId="0" applyFont="1" applyBorder="1" applyAlignment="1"/>
    <xf numFmtId="0" fontId="73" fillId="0" borderId="23" xfId="0" applyFont="1" applyBorder="1" applyAlignment="1"/>
    <xf numFmtId="0" fontId="73" fillId="0" borderId="61" xfId="0" applyFont="1" applyBorder="1" applyAlignment="1"/>
    <xf numFmtId="0" fontId="73" fillId="0" borderId="55" xfId="0" applyFont="1" applyBorder="1" applyAlignment="1"/>
    <xf numFmtId="0" fontId="73" fillId="0" borderId="57" xfId="0" applyFont="1" applyBorder="1" applyAlignment="1"/>
    <xf numFmtId="2" fontId="28" fillId="0" borderId="26" xfId="0" applyNumberFormat="1" applyFont="1" applyBorder="1" applyAlignment="1"/>
    <xf numFmtId="2" fontId="28" fillId="0" borderId="20" xfId="0" applyNumberFormat="1" applyFont="1" applyBorder="1" applyAlignment="1"/>
    <xf numFmtId="0" fontId="50" fillId="14" borderId="68" xfId="0" applyFont="1" applyFill="1" applyBorder="1" applyAlignment="1"/>
    <xf numFmtId="0" fontId="73" fillId="14" borderId="49" xfId="0" applyFont="1" applyFill="1" applyBorder="1" applyAlignment="1"/>
    <xf numFmtId="0" fontId="73" fillId="14" borderId="50" xfId="0" applyFont="1" applyFill="1" applyBorder="1" applyAlignment="1"/>
    <xf numFmtId="0" fontId="73" fillId="14" borderId="69" xfId="0" applyFont="1" applyFill="1" applyBorder="1" applyAlignment="1"/>
    <xf numFmtId="0" fontId="73" fillId="14" borderId="44" xfId="0" applyFont="1" applyFill="1" applyBorder="1" applyAlignment="1"/>
    <xf numFmtId="0" fontId="73" fillId="14" borderId="7" xfId="0" applyFont="1" applyFill="1" applyBorder="1" applyAlignment="1"/>
    <xf numFmtId="0" fontId="50" fillId="10" borderId="67" xfId="0" applyFont="1" applyFill="1" applyBorder="1" applyAlignment="1"/>
    <xf numFmtId="0" fontId="74" fillId="10" borderId="54" xfId="0" applyFont="1" applyFill="1" applyBorder="1" applyAlignment="1"/>
    <xf numFmtId="0" fontId="74" fillId="10" borderId="23" xfId="0" applyFont="1" applyFill="1" applyBorder="1" applyAlignment="1"/>
    <xf numFmtId="0" fontId="74" fillId="10" borderId="69" xfId="0" applyFont="1" applyFill="1" applyBorder="1" applyAlignment="1"/>
    <xf numFmtId="0" fontId="74" fillId="10" borderId="44" xfId="0" applyFont="1" applyFill="1" applyBorder="1" applyAlignment="1"/>
    <xf numFmtId="0" fontId="74" fillId="10" borderId="7" xfId="0" applyFont="1" applyFill="1" applyBorder="1" applyAlignment="1"/>
    <xf numFmtId="2" fontId="9" fillId="0" borderId="9" xfId="0" applyNumberFormat="1" applyFon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2" fontId="16" fillId="0" borderId="64" xfId="0" applyNumberFormat="1" applyFont="1" applyBorder="1" applyAlignment="1"/>
    <xf numFmtId="2" fontId="16" fillId="0" borderId="50" xfId="0" applyNumberFormat="1" applyFont="1" applyBorder="1" applyAlignment="1"/>
    <xf numFmtId="2" fontId="29" fillId="0" borderId="5" xfId="0" applyNumberFormat="1" applyFont="1" applyBorder="1" applyAlignment="1"/>
    <xf numFmtId="2" fontId="29" fillId="0" borderId="7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24" xfId="0" applyNumberFormat="1" applyFont="1" applyBorder="1" applyAlignment="1"/>
    <xf numFmtId="2" fontId="9" fillId="0" borderId="22" xfId="0" applyNumberFormat="1" applyFont="1" applyBorder="1" applyAlignment="1"/>
    <xf numFmtId="2" fontId="29" fillId="0" borderId="65" xfId="0" applyNumberFormat="1" applyFont="1" applyBorder="1" applyAlignment="1"/>
    <xf numFmtId="2" fontId="29" fillId="0" borderId="66" xfId="0" applyNumberFormat="1" applyFont="1" applyBorder="1" applyAlignment="1"/>
    <xf numFmtId="2" fontId="16" fillId="0" borderId="5" xfId="0" applyNumberFormat="1" applyFont="1" applyBorder="1" applyAlignment="1"/>
    <xf numFmtId="0" fontId="20" fillId="0" borderId="7" xfId="0" applyFont="1" applyBorder="1" applyAlignment="1"/>
    <xf numFmtId="2" fontId="3" fillId="4" borderId="56" xfId="0" applyNumberFormat="1" applyFont="1" applyFill="1" applyBorder="1" applyAlignment="1"/>
    <xf numFmtId="0" fontId="19" fillId="4" borderId="57" xfId="0" applyFont="1" applyFill="1" applyBorder="1" applyAlignment="1"/>
    <xf numFmtId="0" fontId="64" fillId="11" borderId="0" xfId="0" applyFont="1" applyFill="1" applyAlignment="1"/>
    <xf numFmtId="0" fontId="17" fillId="11" borderId="0" xfId="0" applyFont="1" applyFill="1" applyAlignment="1"/>
    <xf numFmtId="2" fontId="2" fillId="0" borderId="38" xfId="0" applyNumberFormat="1" applyFon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9" fillId="0" borderId="36" xfId="0" applyNumberFormat="1" applyFont="1" applyBorder="1" applyAlignment="1">
      <alignment horizontal="center" vertical="center" wrapText="1"/>
    </xf>
    <xf numFmtId="2" fontId="0" fillId="0" borderId="20" xfId="0" applyNumberFormat="1" applyBorder="1" applyAlignment="1">
      <alignment vertical="center"/>
    </xf>
    <xf numFmtId="2" fontId="0" fillId="0" borderId="59" xfId="0" applyNumberFormat="1" applyBorder="1" applyAlignment="1">
      <alignment horizontal="center" vertical="center" wrapText="1"/>
    </xf>
    <xf numFmtId="0" fontId="11" fillId="0" borderId="3" xfId="0" applyFont="1" applyBorder="1" applyAlignment="1"/>
    <xf numFmtId="2" fontId="3" fillId="11" borderId="47" xfId="0" applyNumberFormat="1" applyFont="1" applyFill="1" applyBorder="1" applyAlignment="1"/>
    <xf numFmtId="2" fontId="3" fillId="11" borderId="63" xfId="0" applyNumberFormat="1" applyFont="1" applyFill="1" applyBorder="1" applyAlignment="1"/>
    <xf numFmtId="2" fontId="37" fillId="0" borderId="5" xfId="0" applyNumberFormat="1" applyFont="1" applyBorder="1" applyAlignment="1"/>
    <xf numFmtId="2" fontId="37" fillId="0" borderId="7" xfId="0" applyNumberFormat="1" applyFont="1" applyBorder="1" applyAlignment="1"/>
    <xf numFmtId="0" fontId="52" fillId="0" borderId="7" xfId="0" applyFont="1" applyBorder="1" applyAlignment="1"/>
    <xf numFmtId="0" fontId="0" fillId="0" borderId="3" xfId="0" applyBorder="1" applyAlignment="1"/>
    <xf numFmtId="0" fontId="53" fillId="0" borderId="7" xfId="0" applyFont="1" applyBorder="1" applyAlignment="1"/>
    <xf numFmtId="2" fontId="39" fillId="0" borderId="5" xfId="0" applyNumberFormat="1" applyFont="1" applyBorder="1" applyAlignment="1"/>
    <xf numFmtId="0" fontId="40" fillId="0" borderId="7" xfId="0" applyFont="1" applyBorder="1" applyAlignment="1"/>
    <xf numFmtId="2" fontId="39" fillId="0" borderId="7" xfId="0" applyNumberFormat="1" applyFont="1" applyBorder="1" applyAlignment="1"/>
    <xf numFmtId="2" fontId="3" fillId="9" borderId="47" xfId="0" applyNumberFormat="1" applyFont="1" applyFill="1" applyBorder="1" applyAlignment="1"/>
    <xf numFmtId="0" fontId="19" fillId="9" borderId="63" xfId="0" applyFont="1" applyFill="1" applyBorder="1" applyAlignment="1"/>
    <xf numFmtId="2" fontId="3" fillId="0" borderId="0" xfId="0" applyNumberFormat="1" applyFont="1" applyBorder="1" applyAlignment="1"/>
    <xf numFmtId="0" fontId="0" fillId="0" borderId="0" xfId="0" applyBorder="1" applyAlignment="1"/>
    <xf numFmtId="0" fontId="64" fillId="4" borderId="0" xfId="0" applyFont="1" applyFill="1" applyAlignment="1"/>
    <xf numFmtId="0" fontId="17" fillId="4" borderId="0" xfId="0" applyFont="1" applyFill="1" applyAlignment="1"/>
    <xf numFmtId="2" fontId="11" fillId="0" borderId="36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/>
    <xf numFmtId="0" fontId="17" fillId="0" borderId="7" xfId="0" applyFont="1" applyBorder="1" applyAlignment="1"/>
    <xf numFmtId="2" fontId="37" fillId="9" borderId="29" xfId="0" applyNumberFormat="1" applyFont="1" applyFill="1" applyBorder="1" applyAlignment="1"/>
    <xf numFmtId="0" fontId="52" fillId="9" borderId="23" xfId="0" applyFont="1" applyFill="1" applyBorder="1" applyAlignment="1"/>
    <xf numFmtId="2" fontId="16" fillId="9" borderId="5" xfId="0" applyNumberFormat="1" applyFont="1" applyFill="1" applyBorder="1" applyAlignment="1"/>
    <xf numFmtId="0" fontId="0" fillId="9" borderId="7" xfId="0" applyFill="1" applyBorder="1" applyAlignment="1"/>
    <xf numFmtId="2" fontId="16" fillId="0" borderId="24" xfId="0" applyNumberFormat="1" applyFont="1" applyBorder="1" applyAlignment="1"/>
    <xf numFmtId="0" fontId="20" fillId="0" borderId="22" xfId="0" applyFont="1" applyBorder="1" applyAlignment="1"/>
    <xf numFmtId="0" fontId="0" fillId="0" borderId="5" xfId="0" applyBorder="1" applyAlignment="1"/>
    <xf numFmtId="0" fontId="0" fillId="0" borderId="7" xfId="0" applyBorder="1" applyAlignment="1"/>
    <xf numFmtId="2" fontId="16" fillId="13" borderId="24" xfId="0" applyNumberFormat="1" applyFont="1" applyFill="1" applyBorder="1" applyAlignment="1"/>
    <xf numFmtId="0" fontId="20" fillId="13" borderId="22" xfId="0" applyFont="1" applyFill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2" fontId="16" fillId="5" borderId="24" xfId="0" applyNumberFormat="1" applyFont="1" applyFill="1" applyBorder="1" applyAlignment="1"/>
    <xf numFmtId="0" fontId="20" fillId="5" borderId="22" xfId="0" applyFont="1" applyFill="1" applyBorder="1" applyAlignment="1"/>
    <xf numFmtId="2" fontId="37" fillId="13" borderId="29" xfId="0" applyNumberFormat="1" applyFont="1" applyFill="1" applyBorder="1" applyAlignment="1"/>
    <xf numFmtId="0" fontId="53" fillId="13" borderId="23" xfId="0" applyFont="1" applyFill="1" applyBorder="1" applyAlignment="1"/>
    <xf numFmtId="2" fontId="16" fillId="13" borderId="5" xfId="0" applyNumberFormat="1" applyFont="1" applyFill="1" applyBorder="1" applyAlignment="1"/>
    <xf numFmtId="0" fontId="0" fillId="13" borderId="7" xfId="0" applyFill="1" applyBorder="1" applyAlignment="1"/>
    <xf numFmtId="2" fontId="16" fillId="8" borderId="24" xfId="0" applyNumberFormat="1" applyFont="1" applyFill="1" applyBorder="1" applyAlignment="1"/>
    <xf numFmtId="0" fontId="20" fillId="8" borderId="22" xfId="0" applyFont="1" applyFill="1" applyBorder="1" applyAlignment="1"/>
    <xf numFmtId="0" fontId="11" fillId="0" borderId="7" xfId="0" applyFont="1" applyBorder="1" applyAlignment="1"/>
    <xf numFmtId="2" fontId="37" fillId="5" borderId="29" xfId="0" applyNumberFormat="1" applyFont="1" applyFill="1" applyBorder="1" applyAlignment="1"/>
    <xf numFmtId="0" fontId="53" fillId="5" borderId="23" xfId="0" applyFont="1" applyFill="1" applyBorder="1" applyAlignment="1"/>
    <xf numFmtId="2" fontId="16" fillId="5" borderId="5" xfId="0" applyNumberFormat="1" applyFont="1" applyFill="1" applyBorder="1" applyAlignment="1"/>
    <xf numFmtId="0" fontId="0" fillId="5" borderId="7" xfId="0" applyFill="1" applyBorder="1" applyAlignment="1"/>
    <xf numFmtId="2" fontId="16" fillId="12" borderId="24" xfId="0" applyNumberFormat="1" applyFont="1" applyFill="1" applyBorder="1" applyAlignment="1"/>
    <xf numFmtId="0" fontId="20" fillId="12" borderId="22" xfId="0" applyFont="1" applyFill="1" applyBorder="1" applyAlignment="1"/>
    <xf numFmtId="2" fontId="37" fillId="8" borderId="29" xfId="0" applyNumberFormat="1" applyFont="1" applyFill="1" applyBorder="1" applyAlignment="1"/>
    <xf numFmtId="0" fontId="40" fillId="8" borderId="23" xfId="0" applyFont="1" applyFill="1" applyBorder="1" applyAlignment="1"/>
    <xf numFmtId="2" fontId="16" fillId="8" borderId="5" xfId="0" applyNumberFormat="1" applyFont="1" applyFill="1" applyBorder="1" applyAlignment="1"/>
    <xf numFmtId="0" fontId="0" fillId="8" borderId="7" xfId="0" applyFill="1" applyBorder="1" applyAlignment="1"/>
    <xf numFmtId="2" fontId="16" fillId="12" borderId="5" xfId="0" applyNumberFormat="1" applyFont="1" applyFill="1" applyBorder="1" applyAlignment="1"/>
    <xf numFmtId="0" fontId="0" fillId="12" borderId="7" xfId="0" applyFill="1" applyBorder="1" applyAlignment="1"/>
    <xf numFmtId="0" fontId="53" fillId="8" borderId="23" xfId="0" applyFont="1" applyFill="1" applyBorder="1" applyAlignment="1"/>
    <xf numFmtId="2" fontId="37" fillId="12" borderId="29" xfId="0" applyNumberFormat="1" applyFont="1" applyFill="1" applyBorder="1" applyAlignment="1"/>
    <xf numFmtId="0" fontId="52" fillId="12" borderId="23" xfId="0" applyFont="1" applyFill="1" applyBorder="1" applyAlignment="1"/>
    <xf numFmtId="2" fontId="16" fillId="10" borderId="24" xfId="0" applyNumberFormat="1" applyFont="1" applyFill="1" applyBorder="1" applyAlignment="1"/>
    <xf numFmtId="0" fontId="20" fillId="10" borderId="22" xfId="0" applyFont="1" applyFill="1" applyBorder="1" applyAlignment="1"/>
    <xf numFmtId="2" fontId="37" fillId="11" borderId="29" xfId="0" applyNumberFormat="1" applyFont="1" applyFill="1" applyBorder="1" applyAlignment="1"/>
    <xf numFmtId="0" fontId="53" fillId="11" borderId="23" xfId="0" applyFont="1" applyFill="1" applyBorder="1" applyAlignment="1"/>
    <xf numFmtId="2" fontId="16" fillId="11" borderId="5" xfId="0" applyNumberFormat="1" applyFont="1" applyFill="1" applyBorder="1" applyAlignment="1"/>
    <xf numFmtId="0" fontId="0" fillId="11" borderId="7" xfId="0" applyFill="1" applyBorder="1" applyAlignment="1"/>
    <xf numFmtId="2" fontId="16" fillId="11" borderId="24" xfId="0" applyNumberFormat="1" applyFont="1" applyFill="1" applyBorder="1" applyAlignment="1"/>
    <xf numFmtId="0" fontId="20" fillId="11" borderId="22" xfId="0" applyFont="1" applyFill="1" applyBorder="1" applyAlignment="1"/>
    <xf numFmtId="2" fontId="9" fillId="0" borderId="5" xfId="0" applyNumberFormat="1" applyFont="1" applyBorder="1" applyAlignment="1"/>
    <xf numFmtId="2" fontId="16" fillId="9" borderId="24" xfId="0" applyNumberFormat="1" applyFont="1" applyFill="1" applyBorder="1" applyAlignment="1"/>
    <xf numFmtId="0" fontId="20" fillId="9" borderId="22" xfId="0" applyFont="1" applyFill="1" applyBorder="1" applyAlignment="1"/>
    <xf numFmtId="2" fontId="37" fillId="10" borderId="29" xfId="0" applyNumberFormat="1" applyFont="1" applyFill="1" applyBorder="1" applyAlignment="1"/>
    <xf numFmtId="0" fontId="53" fillId="10" borderId="23" xfId="0" applyFont="1" applyFill="1" applyBorder="1" applyAlignment="1"/>
    <xf numFmtId="2" fontId="37" fillId="8" borderId="2" xfId="0" applyNumberFormat="1" applyFont="1" applyFill="1" applyBorder="1" applyAlignment="1"/>
    <xf numFmtId="0" fontId="39" fillId="8" borderId="3" xfId="0" applyFont="1" applyFill="1" applyBorder="1" applyAlignment="1"/>
    <xf numFmtId="0" fontId="9" fillId="0" borderId="2" xfId="1" applyNumberFormat="1" applyFont="1" applyBorder="1" applyAlignment="1"/>
    <xf numFmtId="0" fontId="0" fillId="0" borderId="3" xfId="0" applyNumberFormat="1" applyBorder="1" applyAlignment="1"/>
    <xf numFmtId="2" fontId="37" fillId="6" borderId="29" xfId="0" applyNumberFormat="1" applyFont="1" applyFill="1" applyBorder="1" applyAlignment="1"/>
    <xf numFmtId="0" fontId="52" fillId="6" borderId="23" xfId="0" applyFont="1" applyFill="1" applyBorder="1" applyAlignment="1"/>
    <xf numFmtId="2" fontId="16" fillId="6" borderId="24" xfId="0" applyNumberFormat="1" applyFont="1" applyFill="1" applyBorder="1" applyAlignment="1"/>
    <xf numFmtId="0" fontId="20" fillId="6" borderId="22" xfId="0" applyFont="1" applyFill="1" applyBorder="1" applyAlignment="1"/>
    <xf numFmtId="2" fontId="16" fillId="7" borderId="24" xfId="0" applyNumberFormat="1" applyFont="1" applyFill="1" applyBorder="1" applyAlignment="1"/>
    <xf numFmtId="0" fontId="20" fillId="7" borderId="22" xfId="0" applyFont="1" applyFill="1" applyBorder="1" applyAlignment="1"/>
    <xf numFmtId="2" fontId="37" fillId="7" borderId="29" xfId="0" applyNumberFormat="1" applyFont="1" applyFill="1" applyBorder="1" applyAlignment="1"/>
    <xf numFmtId="0" fontId="52" fillId="7" borderId="23" xfId="0" applyFont="1" applyFill="1" applyBorder="1" applyAlignment="1"/>
    <xf numFmtId="0" fontId="17" fillId="0" borderId="7" xfId="0" applyFont="1" applyBorder="1"/>
    <xf numFmtId="2" fontId="9" fillId="0" borderId="2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0" fontId="20" fillId="5" borderId="22" xfId="0" applyFont="1" applyFill="1" applyBorder="1"/>
    <xf numFmtId="0" fontId="52" fillId="10" borderId="23" xfId="0" applyFont="1" applyFill="1" applyBorder="1" applyAlignment="1"/>
    <xf numFmtId="2" fontId="2" fillId="0" borderId="2" xfId="0" applyNumberFormat="1" applyFont="1" applyBorder="1" applyAlignment="1"/>
    <xf numFmtId="0" fontId="2" fillId="0" borderId="3" xfId="0" applyFont="1" applyBorder="1" applyAlignment="1"/>
    <xf numFmtId="2" fontId="37" fillId="4" borderId="29" xfId="0" applyNumberFormat="1" applyFont="1" applyFill="1" applyBorder="1" applyAlignment="1"/>
    <xf numFmtId="0" fontId="39" fillId="4" borderId="23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2" fontId="16" fillId="4" borderId="24" xfId="0" applyNumberFormat="1" applyFont="1" applyFill="1" applyBorder="1" applyAlignment="1"/>
    <xf numFmtId="0" fontId="16" fillId="4" borderId="22" xfId="0" applyFont="1" applyFill="1" applyBorder="1" applyAlignment="1"/>
    <xf numFmtId="0" fontId="9" fillId="0" borderId="7" xfId="0" applyFont="1" applyBorder="1" applyAlignment="1"/>
    <xf numFmtId="2" fontId="39" fillId="5" borderId="23" xfId="0" applyNumberFormat="1" applyFont="1" applyFill="1" applyBorder="1" applyAlignment="1"/>
    <xf numFmtId="0" fontId="64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2" fontId="3" fillId="0" borderId="38" xfId="0" applyNumberFormat="1" applyFont="1" applyBorder="1" applyAlignment="1">
      <alignment horizontal="center" vertical="center"/>
    </xf>
    <xf numFmtId="2" fontId="19" fillId="0" borderId="14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horizontal="center" vertical="center" wrapText="1"/>
    </xf>
    <xf numFmtId="2" fontId="19" fillId="0" borderId="59" xfId="0" applyNumberFormat="1" applyFont="1" applyBorder="1" applyAlignment="1">
      <alignment horizontal="center" vertical="center" wrapText="1"/>
    </xf>
    <xf numFmtId="0" fontId="19" fillId="0" borderId="9" xfId="0" applyNumberFormat="1" applyFont="1" applyBorder="1" applyAlignment="1">
      <alignment horizontal="center" vertical="center" wrapText="1"/>
    </xf>
    <xf numFmtId="0" fontId="19" fillId="0" borderId="59" xfId="0" applyFont="1" applyBorder="1" applyAlignment="1">
      <alignment wrapText="1"/>
    </xf>
    <xf numFmtId="0" fontId="19" fillId="0" borderId="51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2" fontId="21" fillId="0" borderId="47" xfId="0" applyNumberFormat="1" applyFont="1" applyBorder="1" applyAlignment="1">
      <alignment horizontal="center"/>
    </xf>
    <xf numFmtId="2" fontId="22" fillId="0" borderId="63" xfId="0" applyNumberFormat="1" applyFont="1" applyBorder="1" applyAlignment="1">
      <alignment horizontal="center"/>
    </xf>
    <xf numFmtId="2" fontId="50" fillId="12" borderId="5" xfId="0" applyNumberFormat="1" applyFont="1" applyFill="1" applyBorder="1" applyAlignment="1">
      <alignment horizontal="center"/>
    </xf>
    <xf numFmtId="2" fontId="51" fillId="12" borderId="7" xfId="0" applyNumberFormat="1" applyFont="1" applyFill="1" applyBorder="1" applyAlignment="1">
      <alignment horizontal="center"/>
    </xf>
    <xf numFmtId="2" fontId="18" fillId="12" borderId="2" xfId="0" applyNumberFormat="1" applyFont="1" applyFill="1" applyBorder="1" applyAlignment="1">
      <alignment horizontal="left"/>
    </xf>
    <xf numFmtId="0" fontId="0" fillId="12" borderId="3" xfId="0" applyFill="1" applyBorder="1" applyAlignment="1">
      <alignment horizontal="left"/>
    </xf>
    <xf numFmtId="2" fontId="14" fillId="0" borderId="3" xfId="0" applyNumberFormat="1" applyFont="1" applyBorder="1" applyAlignment="1"/>
    <xf numFmtId="0" fontId="9" fillId="0" borderId="29" xfId="0" applyFont="1" applyBorder="1" applyAlignment="1"/>
    <xf numFmtId="0" fontId="9" fillId="0" borderId="23" xfId="0" applyFont="1" applyBorder="1" applyAlignment="1"/>
    <xf numFmtId="9" fontId="9" fillId="0" borderId="2" xfId="2" applyFont="1" applyBorder="1" applyAlignment="1"/>
  </cellXfs>
  <cellStyles count="3">
    <cellStyle name="Čiarka" xfId="1" builtinId="3"/>
    <cellStyle name="Normálna" xfId="0" builtinId="0"/>
    <cellStyle name="Percentá" xfId="2" builtinId="5"/>
  </cellStyles>
  <dxfs count="0"/>
  <tableStyles count="0" defaultTableStyle="TableStyleMedium9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opLeftCell="A10" workbookViewId="0">
      <selection activeCell="D26" sqref="D26"/>
    </sheetView>
  </sheetViews>
  <sheetFormatPr defaultRowHeight="12.75" x14ac:dyDescent="0.2"/>
  <cols>
    <col min="7" max="7" width="11" customWidth="1"/>
  </cols>
  <sheetData>
    <row r="1" spans="1:13" ht="15" x14ac:dyDescent="0.2">
      <c r="A1" s="233"/>
      <c r="B1" s="234"/>
      <c r="C1" s="233"/>
      <c r="D1" s="233"/>
      <c r="E1" s="233"/>
      <c r="F1" s="233"/>
      <c r="G1" s="233"/>
      <c r="H1" s="233"/>
    </row>
    <row r="2" spans="1:13" ht="15" x14ac:dyDescent="0.2">
      <c r="A2" s="233"/>
      <c r="B2" s="13"/>
      <c r="C2" s="233"/>
      <c r="D2" s="233"/>
      <c r="E2" s="233"/>
      <c r="F2" s="233"/>
      <c r="G2" s="233"/>
      <c r="H2" s="233"/>
    </row>
    <row r="3" spans="1:13" ht="15" x14ac:dyDescent="0.2">
      <c r="A3" s="321" t="s">
        <v>335</v>
      </c>
      <c r="B3" s="56"/>
      <c r="C3" s="322"/>
      <c r="D3" s="322"/>
      <c r="E3" s="233"/>
      <c r="F3" s="233"/>
      <c r="G3" s="233"/>
      <c r="H3" s="233"/>
    </row>
    <row r="4" spans="1:13" x14ac:dyDescent="0.2">
      <c r="B4" s="18"/>
    </row>
    <row r="5" spans="1:13" x14ac:dyDescent="0.2">
      <c r="B5" s="18"/>
    </row>
    <row r="6" spans="1:13" x14ac:dyDescent="0.2">
      <c r="B6" s="18"/>
    </row>
    <row r="7" spans="1:13" x14ac:dyDescent="0.2">
      <c r="B7" s="18"/>
    </row>
    <row r="8" spans="1:13" x14ac:dyDescent="0.2">
      <c r="B8" s="18"/>
    </row>
    <row r="9" spans="1:13" x14ac:dyDescent="0.2">
      <c r="B9" s="18"/>
    </row>
    <row r="10" spans="1:13" x14ac:dyDescent="0.2">
      <c r="B10" s="18"/>
    </row>
    <row r="11" spans="1:13" ht="15.75" x14ac:dyDescent="0.25">
      <c r="A11" s="2"/>
      <c r="B11" s="14"/>
      <c r="C11" s="233"/>
      <c r="D11" s="232"/>
      <c r="E11" s="233"/>
      <c r="F11" s="233"/>
      <c r="G11" s="233"/>
      <c r="H11" s="233"/>
    </row>
    <row r="12" spans="1:13" ht="15.75" x14ac:dyDescent="0.25">
      <c r="A12" s="2"/>
      <c r="B12" s="14"/>
      <c r="C12" s="233"/>
      <c r="D12" s="233"/>
      <c r="E12" s="233"/>
      <c r="F12" s="233"/>
      <c r="G12" s="233"/>
      <c r="H12" s="233"/>
    </row>
    <row r="13" spans="1:13" ht="20.25" x14ac:dyDescent="0.3">
      <c r="A13" s="598" t="s">
        <v>333</v>
      </c>
      <c r="B13" s="14"/>
      <c r="C13" s="233"/>
      <c r="D13" s="318"/>
      <c r="E13" s="318"/>
      <c r="F13" s="318"/>
      <c r="G13" s="318"/>
      <c r="H13" s="318"/>
      <c r="I13" s="318"/>
      <c r="J13" s="318"/>
      <c r="K13" s="318"/>
      <c r="L13" s="318"/>
      <c r="M13" s="318"/>
    </row>
    <row r="14" spans="1:13" ht="18" x14ac:dyDescent="0.25">
      <c r="A14" s="2"/>
      <c r="B14" s="319"/>
      <c r="C14" s="320" t="s">
        <v>270</v>
      </c>
      <c r="D14" s="320"/>
      <c r="E14" s="235"/>
      <c r="F14" s="233"/>
      <c r="G14" s="233"/>
      <c r="H14" s="233"/>
    </row>
    <row r="15" spans="1:13" ht="15.75" x14ac:dyDescent="0.25">
      <c r="A15" s="2"/>
      <c r="B15" s="14"/>
      <c r="C15" s="233"/>
      <c r="D15" s="233"/>
      <c r="E15" s="233"/>
      <c r="F15" s="233"/>
      <c r="G15" s="233"/>
      <c r="H15" s="233"/>
    </row>
    <row r="16" spans="1:13" x14ac:dyDescent="0.2">
      <c r="B16" s="18"/>
    </row>
    <row r="17" spans="2:13" x14ac:dyDescent="0.2">
      <c r="B17" s="18"/>
    </row>
    <row r="18" spans="2:13" x14ac:dyDescent="0.2">
      <c r="B18" s="18"/>
    </row>
    <row r="19" spans="2:13" x14ac:dyDescent="0.2">
      <c r="B19" s="18"/>
    </row>
    <row r="20" spans="2:13" x14ac:dyDescent="0.2">
      <c r="B20" s="18"/>
    </row>
    <row r="21" spans="2:13" x14ac:dyDescent="0.2">
      <c r="B21" s="18"/>
    </row>
    <row r="22" spans="2:13" x14ac:dyDescent="0.2">
      <c r="B22" s="18"/>
    </row>
    <row r="23" spans="2:13" x14ac:dyDescent="0.2">
      <c r="B23" s="18"/>
    </row>
    <row r="24" spans="2:13" x14ac:dyDescent="0.2">
      <c r="B24" s="18"/>
    </row>
    <row r="25" spans="2:13" x14ac:dyDescent="0.2">
      <c r="B25" s="18"/>
    </row>
    <row r="26" spans="2:13" ht="14.25" x14ac:dyDescent="0.2">
      <c r="B26" s="312" t="s">
        <v>206</v>
      </c>
      <c r="C26" s="313"/>
      <c r="D26" s="313"/>
      <c r="E26" s="313"/>
      <c r="F26" s="313"/>
      <c r="G26" s="313"/>
      <c r="H26" s="314"/>
      <c r="I26" s="314"/>
      <c r="J26" s="314"/>
      <c r="K26" s="314"/>
    </row>
    <row r="27" spans="2:13" ht="14.25" x14ac:dyDescent="0.2">
      <c r="B27" s="312" t="s">
        <v>326</v>
      </c>
      <c r="C27" s="314"/>
      <c r="D27" s="314"/>
      <c r="E27" s="314"/>
      <c r="F27" s="314"/>
      <c r="G27" s="314"/>
      <c r="H27" s="314"/>
      <c r="I27" s="314"/>
      <c r="J27" s="314"/>
      <c r="K27" s="314"/>
    </row>
    <row r="28" spans="2:13" ht="14.25" x14ac:dyDescent="0.2">
      <c r="B28" s="312" t="s">
        <v>334</v>
      </c>
      <c r="C28" s="314"/>
      <c r="D28" s="314"/>
      <c r="E28" s="599"/>
      <c r="F28" s="599"/>
      <c r="G28" s="599"/>
      <c r="H28" s="599"/>
      <c r="I28" s="599"/>
      <c r="J28" s="599"/>
      <c r="K28" s="599"/>
      <c r="L28" s="600"/>
      <c r="M28" s="600"/>
    </row>
    <row r="29" spans="2:13" x14ac:dyDescent="0.2">
      <c r="B29" s="18"/>
    </row>
    <row r="30" spans="2:13" x14ac:dyDescent="0.2">
      <c r="B30" s="18"/>
    </row>
    <row r="31" spans="2:13" x14ac:dyDescent="0.2">
      <c r="B31" s="18"/>
    </row>
    <row r="32" spans="2:13" x14ac:dyDescent="0.2">
      <c r="B32" s="18"/>
    </row>
    <row r="33" spans="2:2" x14ac:dyDescent="0.2">
      <c r="B33" s="18"/>
    </row>
    <row r="34" spans="2:2" x14ac:dyDescent="0.2">
      <c r="B34" s="18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8"/>
  <sheetViews>
    <sheetView topLeftCell="A37" zoomScale="112" zoomScaleNormal="112" workbookViewId="0">
      <selection activeCell="J37" sqref="J37"/>
    </sheetView>
  </sheetViews>
  <sheetFormatPr defaultRowHeight="12.75" x14ac:dyDescent="0.2"/>
  <cols>
    <col min="1" max="1" width="8" customWidth="1"/>
    <col min="2" max="2" width="40.28515625" customWidth="1"/>
    <col min="3" max="3" width="12.140625" customWidth="1"/>
    <col min="4" max="4" width="12.7109375" customWidth="1"/>
    <col min="5" max="5" width="12.28515625" customWidth="1"/>
    <col min="6" max="6" width="11.85546875" customWidth="1"/>
    <col min="7" max="7" width="12.5703125" customWidth="1"/>
    <col min="8" max="8" width="12.42578125" customWidth="1"/>
    <col min="9" max="9" width="12" customWidth="1"/>
    <col min="11" max="11" width="9.5703125" bestFit="1" customWidth="1"/>
  </cols>
  <sheetData>
    <row r="1" spans="1:14" ht="15.75" x14ac:dyDescent="0.25">
      <c r="A1" s="2" t="s">
        <v>0</v>
      </c>
      <c r="B1" s="14"/>
      <c r="C1" s="1"/>
      <c r="D1" s="1"/>
      <c r="E1" s="1"/>
      <c r="F1" s="1"/>
      <c r="G1" s="1"/>
      <c r="H1" s="1"/>
      <c r="I1" s="1"/>
    </row>
    <row r="2" spans="1:14" ht="15.75" x14ac:dyDescent="0.25">
      <c r="A2" s="2"/>
      <c r="B2" s="14"/>
      <c r="C2" s="624" t="s">
        <v>270</v>
      </c>
      <c r="D2" s="624"/>
      <c r="E2" s="624"/>
      <c r="F2" s="1"/>
      <c r="G2" s="1"/>
      <c r="H2" s="1"/>
      <c r="I2" s="1"/>
    </row>
    <row r="3" spans="1:14" ht="15" x14ac:dyDescent="0.2">
      <c r="A3" s="323" t="s">
        <v>1</v>
      </c>
      <c r="B3" s="324"/>
      <c r="C3" s="1"/>
      <c r="D3" s="1"/>
      <c r="E3" s="43"/>
      <c r="F3" s="44"/>
      <c r="G3" s="46"/>
      <c r="H3" s="46"/>
      <c r="I3" s="46"/>
      <c r="L3" s="236"/>
      <c r="M3" s="236"/>
      <c r="N3" s="236"/>
    </row>
    <row r="4" spans="1:14" ht="15.75" thickBot="1" x14ac:dyDescent="0.25">
      <c r="A4" s="1"/>
      <c r="B4" s="15"/>
      <c r="C4" s="1"/>
      <c r="G4" s="237"/>
      <c r="H4" s="43"/>
      <c r="I4" s="43"/>
    </row>
    <row r="5" spans="1:14" ht="22.5" x14ac:dyDescent="0.2">
      <c r="A5" s="607" t="s">
        <v>4</v>
      </c>
      <c r="B5" s="609" t="s">
        <v>5</v>
      </c>
      <c r="C5" s="611" t="s">
        <v>6</v>
      </c>
      <c r="D5" s="612"/>
      <c r="E5" s="104" t="s">
        <v>12</v>
      </c>
      <c r="F5" s="96" t="s">
        <v>325</v>
      </c>
      <c r="G5" s="602" t="s">
        <v>7</v>
      </c>
      <c r="H5" s="613"/>
      <c r="I5" s="614"/>
    </row>
    <row r="6" spans="1:14" ht="15.75" thickBot="1" x14ac:dyDescent="0.25">
      <c r="A6" s="608"/>
      <c r="B6" s="610"/>
      <c r="C6" s="99">
        <v>2017</v>
      </c>
      <c r="D6" s="99">
        <v>2018</v>
      </c>
      <c r="E6" s="100">
        <v>2019</v>
      </c>
      <c r="F6" s="101">
        <v>2019</v>
      </c>
      <c r="G6" s="100">
        <v>2020</v>
      </c>
      <c r="H6" s="100">
        <v>2021</v>
      </c>
      <c r="I6" s="102">
        <v>2022</v>
      </c>
    </row>
    <row r="7" spans="1:14" ht="15" x14ac:dyDescent="0.2">
      <c r="A7" s="111">
        <v>41</v>
      </c>
      <c r="B7" s="113" t="s">
        <v>218</v>
      </c>
      <c r="C7" s="54">
        <v>145445</v>
      </c>
      <c r="D7" s="54">
        <v>166090</v>
      </c>
      <c r="E7" s="54">
        <v>159000</v>
      </c>
      <c r="F7" s="284">
        <v>180200</v>
      </c>
      <c r="G7" s="54">
        <v>180000</v>
      </c>
      <c r="H7" s="54">
        <f>G7</f>
        <v>180000</v>
      </c>
      <c r="I7" s="87">
        <f>H7</f>
        <v>180000</v>
      </c>
    </row>
    <row r="8" spans="1:14" ht="15" x14ac:dyDescent="0.2">
      <c r="A8" s="105">
        <v>41</v>
      </c>
      <c r="B8" s="12" t="s">
        <v>15</v>
      </c>
      <c r="C8" s="11">
        <v>8457</v>
      </c>
      <c r="D8" s="11">
        <v>8503</v>
      </c>
      <c r="E8" s="11">
        <v>8500</v>
      </c>
      <c r="F8" s="274">
        <v>8200</v>
      </c>
      <c r="G8" s="274">
        <v>8500</v>
      </c>
      <c r="H8" s="11">
        <f t="shared" ref="H8:I36" si="0">G8</f>
        <v>8500</v>
      </c>
      <c r="I8" s="81">
        <f>H8</f>
        <v>8500</v>
      </c>
    </row>
    <row r="9" spans="1:14" ht="15" x14ac:dyDescent="0.2">
      <c r="A9" s="105">
        <v>41</v>
      </c>
      <c r="B9" s="12" t="s">
        <v>13</v>
      </c>
      <c r="C9" s="11">
        <v>2401</v>
      </c>
      <c r="D9" s="11">
        <v>2421</v>
      </c>
      <c r="E9" s="11">
        <v>2400</v>
      </c>
      <c r="F9" s="274">
        <v>2300</v>
      </c>
      <c r="G9" s="274">
        <v>2400</v>
      </c>
      <c r="H9" s="11">
        <f t="shared" si="0"/>
        <v>2400</v>
      </c>
      <c r="I9" s="81">
        <f t="shared" si="0"/>
        <v>2400</v>
      </c>
    </row>
    <row r="10" spans="1:14" ht="15" x14ac:dyDescent="0.2">
      <c r="A10" s="105">
        <v>41</v>
      </c>
      <c r="B10" s="12" t="s">
        <v>129</v>
      </c>
      <c r="C10" s="11">
        <v>12</v>
      </c>
      <c r="D10" s="11">
        <v>12</v>
      </c>
      <c r="E10" s="11">
        <v>12</v>
      </c>
      <c r="F10" s="11">
        <v>12</v>
      </c>
      <c r="G10" s="274">
        <v>12</v>
      </c>
      <c r="H10" s="11">
        <f>G10</f>
        <v>12</v>
      </c>
      <c r="I10" s="81">
        <f>H10</f>
        <v>12</v>
      </c>
      <c r="K10" s="29"/>
    </row>
    <row r="11" spans="1:14" ht="15" x14ac:dyDescent="0.2">
      <c r="A11" s="111">
        <v>41</v>
      </c>
      <c r="B11" s="113" t="s">
        <v>14</v>
      </c>
      <c r="C11" s="54">
        <v>475</v>
      </c>
      <c r="D11" s="54">
        <v>475</v>
      </c>
      <c r="E11" s="54">
        <v>500</v>
      </c>
      <c r="F11" s="284">
        <v>465</v>
      </c>
      <c r="G11" s="54">
        <v>485</v>
      </c>
      <c r="H11" s="54">
        <f t="shared" si="0"/>
        <v>485</v>
      </c>
      <c r="I11" s="87">
        <f t="shared" si="0"/>
        <v>485</v>
      </c>
    </row>
    <row r="12" spans="1:14" ht="15" x14ac:dyDescent="0.2">
      <c r="A12" s="105">
        <v>41</v>
      </c>
      <c r="B12" s="12" t="s">
        <v>16</v>
      </c>
      <c r="C12" s="11">
        <v>8924</v>
      </c>
      <c r="D12" s="11">
        <v>8874</v>
      </c>
      <c r="E12" s="11">
        <v>8900</v>
      </c>
      <c r="F12" s="11">
        <v>8750</v>
      </c>
      <c r="G12" s="11">
        <v>9500</v>
      </c>
      <c r="H12" s="11">
        <f>G12</f>
        <v>9500</v>
      </c>
      <c r="I12" s="81">
        <f>H12</f>
        <v>9500</v>
      </c>
    </row>
    <row r="13" spans="1:14" ht="15.75" thickBot="1" x14ac:dyDescent="0.25">
      <c r="A13" s="477"/>
      <c r="B13" s="478" t="s">
        <v>215</v>
      </c>
      <c r="C13" s="256">
        <f t="shared" ref="C13" si="1">SUM(C7:C12)</f>
        <v>165714</v>
      </c>
      <c r="D13" s="256">
        <f t="shared" ref="D13:H13" si="2">SUM(D7:D12)</f>
        <v>186375</v>
      </c>
      <c r="E13" s="256">
        <f t="shared" ref="E13" si="3">SUM(E7:E12)</f>
        <v>179312</v>
      </c>
      <c r="F13" s="256">
        <f t="shared" si="2"/>
        <v>199927</v>
      </c>
      <c r="G13" s="256">
        <f t="shared" si="2"/>
        <v>200897</v>
      </c>
      <c r="H13" s="256">
        <f t="shared" si="2"/>
        <v>200897</v>
      </c>
      <c r="I13" s="479">
        <f>H13</f>
        <v>200897</v>
      </c>
    </row>
    <row r="14" spans="1:14" ht="15.75" thickTop="1" x14ac:dyDescent="0.2">
      <c r="A14" s="111">
        <v>41</v>
      </c>
      <c r="B14" s="113" t="s">
        <v>17</v>
      </c>
      <c r="C14" s="54">
        <v>230</v>
      </c>
      <c r="D14" s="54">
        <v>116</v>
      </c>
      <c r="E14" s="54">
        <v>198</v>
      </c>
      <c r="F14" s="284">
        <v>117</v>
      </c>
      <c r="G14" s="284">
        <v>143</v>
      </c>
      <c r="H14" s="54">
        <f t="shared" si="0"/>
        <v>143</v>
      </c>
      <c r="I14" s="87">
        <f t="shared" si="0"/>
        <v>143</v>
      </c>
    </row>
    <row r="15" spans="1:14" ht="15" x14ac:dyDescent="0.2">
      <c r="A15" s="105">
        <v>41</v>
      </c>
      <c r="B15" s="16" t="s">
        <v>18</v>
      </c>
      <c r="C15" s="11">
        <v>110</v>
      </c>
      <c r="D15" s="11">
        <v>150</v>
      </c>
      <c r="E15" s="11">
        <v>130</v>
      </c>
      <c r="F15" s="274">
        <v>85</v>
      </c>
      <c r="G15" s="11">
        <v>90</v>
      </c>
      <c r="H15" s="11">
        <f t="shared" si="0"/>
        <v>90</v>
      </c>
      <c r="I15" s="81">
        <f t="shared" si="0"/>
        <v>90</v>
      </c>
      <c r="M15" s="173"/>
    </row>
    <row r="16" spans="1:14" ht="15" x14ac:dyDescent="0.2">
      <c r="A16" s="105">
        <v>41</v>
      </c>
      <c r="B16" s="12" t="s">
        <v>19</v>
      </c>
      <c r="C16" s="11">
        <v>687</v>
      </c>
      <c r="D16" s="11">
        <v>775</v>
      </c>
      <c r="E16" s="11">
        <v>750</v>
      </c>
      <c r="F16" s="11">
        <v>770</v>
      </c>
      <c r="G16" s="11">
        <v>800</v>
      </c>
      <c r="H16" s="11">
        <f t="shared" si="0"/>
        <v>800</v>
      </c>
      <c r="I16" s="81">
        <f t="shared" si="0"/>
        <v>800</v>
      </c>
    </row>
    <row r="17" spans="1:9" ht="15" x14ac:dyDescent="0.2">
      <c r="A17" s="105">
        <v>41</v>
      </c>
      <c r="B17" s="12" t="s">
        <v>138</v>
      </c>
      <c r="C17" s="11">
        <v>64</v>
      </c>
      <c r="D17" s="11">
        <v>121</v>
      </c>
      <c r="E17" s="11">
        <v>0</v>
      </c>
      <c r="F17" s="11">
        <v>0</v>
      </c>
      <c r="G17" s="11">
        <v>0</v>
      </c>
      <c r="H17" s="11">
        <f t="shared" si="0"/>
        <v>0</v>
      </c>
      <c r="I17" s="81">
        <f t="shared" si="0"/>
        <v>0</v>
      </c>
    </row>
    <row r="18" spans="1:9" ht="15" x14ac:dyDescent="0.2">
      <c r="A18" s="105">
        <v>41</v>
      </c>
      <c r="B18" s="12" t="s">
        <v>166</v>
      </c>
      <c r="C18" s="11">
        <v>19677</v>
      </c>
      <c r="D18" s="11">
        <v>19692</v>
      </c>
      <c r="E18" s="11">
        <v>20500</v>
      </c>
      <c r="F18" s="11">
        <v>20900</v>
      </c>
      <c r="G18" s="11">
        <v>21000</v>
      </c>
      <c r="H18" s="11">
        <f t="shared" si="0"/>
        <v>21000</v>
      </c>
      <c r="I18" s="81">
        <f t="shared" si="0"/>
        <v>21000</v>
      </c>
    </row>
    <row r="19" spans="1:9" ht="15" x14ac:dyDescent="0.2">
      <c r="A19" s="105">
        <v>41</v>
      </c>
      <c r="B19" s="12" t="s">
        <v>20</v>
      </c>
      <c r="C19" s="11">
        <v>594</v>
      </c>
      <c r="D19" s="11">
        <v>620</v>
      </c>
      <c r="E19" s="11">
        <v>650</v>
      </c>
      <c r="F19" s="11">
        <v>693</v>
      </c>
      <c r="G19" s="11">
        <v>700</v>
      </c>
      <c r="H19" s="11">
        <f t="shared" si="0"/>
        <v>700</v>
      </c>
      <c r="I19" s="81">
        <f t="shared" si="0"/>
        <v>700</v>
      </c>
    </row>
    <row r="20" spans="1:9" ht="15" x14ac:dyDescent="0.2">
      <c r="A20" s="105">
        <v>41</v>
      </c>
      <c r="B20" s="12" t="s">
        <v>158</v>
      </c>
      <c r="C20" s="11">
        <v>1489</v>
      </c>
      <c r="D20" s="11">
        <v>1440</v>
      </c>
      <c r="E20" s="11">
        <v>1300</v>
      </c>
      <c r="F20" s="11">
        <v>1730</v>
      </c>
      <c r="G20" s="11">
        <v>1700</v>
      </c>
      <c r="H20" s="11">
        <f t="shared" si="0"/>
        <v>1700</v>
      </c>
      <c r="I20" s="81">
        <f t="shared" si="0"/>
        <v>1700</v>
      </c>
    </row>
    <row r="21" spans="1:9" ht="15" x14ac:dyDescent="0.2">
      <c r="A21" s="105">
        <v>71</v>
      </c>
      <c r="B21" s="12" t="s">
        <v>190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 t="shared" si="0"/>
        <v>0</v>
      </c>
      <c r="I21" s="81">
        <f t="shared" si="0"/>
        <v>0</v>
      </c>
    </row>
    <row r="22" spans="1:9" ht="15" x14ac:dyDescent="0.2">
      <c r="A22" s="105" t="s">
        <v>191</v>
      </c>
      <c r="B22" s="12" t="s">
        <v>190</v>
      </c>
      <c r="C22" s="11">
        <v>0</v>
      </c>
      <c r="D22" s="11">
        <v>3665</v>
      </c>
      <c r="E22" s="11">
        <v>3800</v>
      </c>
      <c r="F22" s="11">
        <v>3600</v>
      </c>
      <c r="G22" s="11">
        <v>3800</v>
      </c>
      <c r="H22" s="11">
        <f t="shared" si="0"/>
        <v>3800</v>
      </c>
      <c r="I22" s="81">
        <f t="shared" si="0"/>
        <v>3800</v>
      </c>
    </row>
    <row r="23" spans="1:9" ht="15" x14ac:dyDescent="0.2">
      <c r="A23" s="105">
        <v>41</v>
      </c>
      <c r="B23" s="12" t="s">
        <v>21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f t="shared" si="0"/>
        <v>0</v>
      </c>
      <c r="I23" s="81">
        <f t="shared" si="0"/>
        <v>0</v>
      </c>
    </row>
    <row r="24" spans="1:9" ht="15" x14ac:dyDescent="0.2">
      <c r="A24" s="105">
        <v>41</v>
      </c>
      <c r="B24" s="12" t="s">
        <v>22</v>
      </c>
      <c r="C24" s="11">
        <v>554</v>
      </c>
      <c r="D24" s="11">
        <v>1748</v>
      </c>
      <c r="E24" s="11">
        <v>1500</v>
      </c>
      <c r="F24" s="11">
        <v>1730</v>
      </c>
      <c r="G24" s="11">
        <v>1700</v>
      </c>
      <c r="H24" s="11">
        <f t="shared" si="0"/>
        <v>1700</v>
      </c>
      <c r="I24" s="81">
        <f t="shared" si="0"/>
        <v>1700</v>
      </c>
    </row>
    <row r="25" spans="1:9" ht="15" x14ac:dyDescent="0.2">
      <c r="A25" s="105">
        <v>41</v>
      </c>
      <c r="B25" s="12" t="s">
        <v>124</v>
      </c>
      <c r="C25" s="11">
        <v>425</v>
      </c>
      <c r="D25" s="11">
        <v>31</v>
      </c>
      <c r="E25" s="11">
        <v>100</v>
      </c>
      <c r="F25" s="11">
        <v>0</v>
      </c>
      <c r="G25" s="11">
        <v>70</v>
      </c>
      <c r="H25" s="11">
        <f t="shared" si="0"/>
        <v>70</v>
      </c>
      <c r="I25" s="81">
        <f t="shared" si="0"/>
        <v>70</v>
      </c>
    </row>
    <row r="26" spans="1:9" ht="15" x14ac:dyDescent="0.2">
      <c r="A26" s="105">
        <v>41</v>
      </c>
      <c r="B26" s="12" t="s">
        <v>108</v>
      </c>
      <c r="C26" s="11">
        <v>120</v>
      </c>
      <c r="D26" s="11">
        <v>132</v>
      </c>
      <c r="E26" s="11">
        <v>110</v>
      </c>
      <c r="F26" s="11">
        <v>143</v>
      </c>
      <c r="G26" s="11">
        <v>150</v>
      </c>
      <c r="H26" s="11">
        <f t="shared" si="0"/>
        <v>150</v>
      </c>
      <c r="I26" s="81">
        <f t="shared" si="0"/>
        <v>150</v>
      </c>
    </row>
    <row r="27" spans="1:9" ht="15.75" thickBot="1" x14ac:dyDescent="0.25">
      <c r="A27" s="480"/>
      <c r="B27" s="481" t="s">
        <v>216</v>
      </c>
      <c r="C27" s="448">
        <f t="shared" ref="C27" si="4">SUM(C14:C26)</f>
        <v>23950</v>
      </c>
      <c r="D27" s="448">
        <f t="shared" ref="D27:H27" si="5">SUM(D14:D26)</f>
        <v>28490</v>
      </c>
      <c r="E27" s="448">
        <f t="shared" ref="E27" si="6">SUM(E14:E26)</f>
        <v>29038</v>
      </c>
      <c r="F27" s="448">
        <f t="shared" si="5"/>
        <v>29768</v>
      </c>
      <c r="G27" s="448">
        <f t="shared" si="5"/>
        <v>30153</v>
      </c>
      <c r="H27" s="448">
        <f t="shared" si="5"/>
        <v>30153</v>
      </c>
      <c r="I27" s="449">
        <f t="shared" si="0"/>
        <v>30153</v>
      </c>
    </row>
    <row r="28" spans="1:9" ht="15.75" thickTop="1" x14ac:dyDescent="0.2">
      <c r="A28" s="239" t="s">
        <v>271</v>
      </c>
      <c r="B28" s="240" t="s">
        <v>272</v>
      </c>
      <c r="C28" s="241">
        <v>0</v>
      </c>
      <c r="D28" s="241">
        <v>0</v>
      </c>
      <c r="E28" s="241">
        <v>0</v>
      </c>
      <c r="F28" s="241">
        <v>100</v>
      </c>
      <c r="G28" s="241">
        <v>0</v>
      </c>
      <c r="H28" s="241">
        <f>G28</f>
        <v>0</v>
      </c>
      <c r="I28" s="242">
        <f t="shared" si="0"/>
        <v>0</v>
      </c>
    </row>
    <row r="29" spans="1:9" ht="15" x14ac:dyDescent="0.2">
      <c r="A29" s="154">
        <v>111</v>
      </c>
      <c r="B29" s="155" t="s">
        <v>164</v>
      </c>
      <c r="C29" s="54">
        <v>733</v>
      </c>
      <c r="D29" s="54">
        <v>544</v>
      </c>
      <c r="E29" s="54">
        <v>500</v>
      </c>
      <c r="F29" s="54">
        <v>6022</v>
      </c>
      <c r="G29" s="54">
        <v>2000</v>
      </c>
      <c r="H29" s="54">
        <f t="shared" si="0"/>
        <v>2000</v>
      </c>
      <c r="I29" s="87">
        <f t="shared" si="0"/>
        <v>2000</v>
      </c>
    </row>
    <row r="30" spans="1:9" ht="15" x14ac:dyDescent="0.2">
      <c r="A30" s="106" t="s">
        <v>159</v>
      </c>
      <c r="B30" s="39" t="s">
        <v>115</v>
      </c>
      <c r="C30" s="11">
        <v>3103</v>
      </c>
      <c r="D30" s="11">
        <v>395</v>
      </c>
      <c r="E30" s="11">
        <v>0</v>
      </c>
      <c r="F30" s="11">
        <v>954</v>
      </c>
      <c r="G30" s="11">
        <v>1400</v>
      </c>
      <c r="H30" s="11">
        <f t="shared" si="0"/>
        <v>1400</v>
      </c>
      <c r="I30" s="81">
        <f t="shared" si="0"/>
        <v>1400</v>
      </c>
    </row>
    <row r="31" spans="1:9" ht="15" x14ac:dyDescent="0.2">
      <c r="A31" s="106" t="s">
        <v>160</v>
      </c>
      <c r="B31" s="39" t="s">
        <v>115</v>
      </c>
      <c r="C31" s="11">
        <v>548</v>
      </c>
      <c r="D31" s="11">
        <v>69</v>
      </c>
      <c r="E31" s="11">
        <v>0</v>
      </c>
      <c r="F31" s="11">
        <v>505</v>
      </c>
      <c r="G31" s="11">
        <v>250</v>
      </c>
      <c r="H31" s="11">
        <f t="shared" si="0"/>
        <v>250</v>
      </c>
      <c r="I31" s="81">
        <f t="shared" si="0"/>
        <v>250</v>
      </c>
    </row>
    <row r="32" spans="1:9" ht="15" x14ac:dyDescent="0.2">
      <c r="A32" s="106" t="s">
        <v>139</v>
      </c>
      <c r="B32" s="12" t="s">
        <v>115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 t="shared" si="0"/>
        <v>0</v>
      </c>
      <c r="I32" s="81">
        <f t="shared" si="0"/>
        <v>0</v>
      </c>
    </row>
    <row r="33" spans="1:10" ht="15" x14ac:dyDescent="0.2">
      <c r="A33" s="106" t="s">
        <v>140</v>
      </c>
      <c r="B33" s="12" t="s">
        <v>115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si="0"/>
        <v>0</v>
      </c>
      <c r="I33" s="81">
        <f t="shared" si="0"/>
        <v>0</v>
      </c>
    </row>
    <row r="34" spans="1:10" ht="15" x14ac:dyDescent="0.2">
      <c r="A34" s="107">
        <v>71</v>
      </c>
      <c r="B34" s="108" t="s">
        <v>115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0"/>
        <v>0</v>
      </c>
      <c r="I34" s="81">
        <f t="shared" si="0"/>
        <v>0</v>
      </c>
    </row>
    <row r="35" spans="1:10" ht="15" x14ac:dyDescent="0.2">
      <c r="A35" s="105" t="s">
        <v>101</v>
      </c>
      <c r="B35" s="12" t="s">
        <v>23</v>
      </c>
      <c r="C35" s="11">
        <v>2500</v>
      </c>
      <c r="D35" s="11">
        <v>1000</v>
      </c>
      <c r="E35" s="11">
        <v>1000</v>
      </c>
      <c r="F35" s="11">
        <v>900</v>
      </c>
      <c r="G35" s="274">
        <v>1500</v>
      </c>
      <c r="H35" s="11">
        <f t="shared" si="0"/>
        <v>1500</v>
      </c>
      <c r="I35" s="81">
        <f t="shared" si="0"/>
        <v>1500</v>
      </c>
      <c r="J35" s="246"/>
    </row>
    <row r="36" spans="1:10" ht="15" x14ac:dyDescent="0.2">
      <c r="A36" s="120">
        <v>111</v>
      </c>
      <c r="B36" s="302" t="s">
        <v>313</v>
      </c>
      <c r="C36" s="121">
        <v>1681</v>
      </c>
      <c r="D36" s="121">
        <v>2081</v>
      </c>
      <c r="E36" s="121">
        <v>2100</v>
      </c>
      <c r="F36" s="121">
        <v>1723</v>
      </c>
      <c r="G36" s="121">
        <v>2000</v>
      </c>
      <c r="H36" s="121">
        <f t="shared" si="0"/>
        <v>2000</v>
      </c>
      <c r="I36" s="122">
        <f t="shared" si="0"/>
        <v>2000</v>
      </c>
    </row>
    <row r="37" spans="1:10" ht="15" x14ac:dyDescent="0.2">
      <c r="A37" s="482"/>
      <c r="B37" s="483" t="s">
        <v>217</v>
      </c>
      <c r="C37" s="484">
        <f t="shared" ref="C37" si="7">SUM(C29:C36)</f>
        <v>8565</v>
      </c>
      <c r="D37" s="484">
        <f t="shared" ref="D37:I37" si="8">SUM(D29:D36)</f>
        <v>4089</v>
      </c>
      <c r="E37" s="484">
        <f t="shared" ref="E37" si="9">SUM(E29:E36)</f>
        <v>3600</v>
      </c>
      <c r="F37" s="484">
        <f t="shared" si="8"/>
        <v>10104</v>
      </c>
      <c r="G37" s="484">
        <f>SUM(G28:G36)</f>
        <v>7150</v>
      </c>
      <c r="H37" s="484">
        <f t="shared" si="8"/>
        <v>7150</v>
      </c>
      <c r="I37" s="485">
        <f t="shared" si="8"/>
        <v>7150</v>
      </c>
    </row>
    <row r="38" spans="1:10" ht="15" x14ac:dyDescent="0.2">
      <c r="A38" s="486"/>
      <c r="B38" s="487"/>
      <c r="C38" s="488"/>
      <c r="D38" s="488"/>
      <c r="E38" s="488"/>
      <c r="F38" s="488"/>
      <c r="G38" s="488"/>
      <c r="H38" s="488"/>
      <c r="I38" s="489"/>
      <c r="J38" s="196"/>
    </row>
    <row r="39" spans="1:10" ht="16.5" thickBot="1" x14ac:dyDescent="0.3">
      <c r="A39" s="490"/>
      <c r="B39" s="491" t="s">
        <v>55</v>
      </c>
      <c r="C39" s="492">
        <f t="shared" ref="C39:I39" si="10">(C13+C27+C37)</f>
        <v>198229</v>
      </c>
      <c r="D39" s="492">
        <f t="shared" si="10"/>
        <v>218954</v>
      </c>
      <c r="E39" s="492">
        <f t="shared" si="10"/>
        <v>211950</v>
      </c>
      <c r="F39" s="492">
        <f t="shared" si="10"/>
        <v>239799</v>
      </c>
      <c r="G39" s="492">
        <f>(G13+G27+G37)</f>
        <v>238200</v>
      </c>
      <c r="H39" s="492">
        <f t="shared" si="10"/>
        <v>238200</v>
      </c>
      <c r="I39" s="493">
        <f t="shared" si="10"/>
        <v>238200</v>
      </c>
      <c r="J39" s="196"/>
    </row>
    <row r="40" spans="1:10" ht="15.75" x14ac:dyDescent="0.25">
      <c r="A40" s="6"/>
      <c r="B40" s="17"/>
      <c r="C40" s="7"/>
      <c r="D40" s="36"/>
      <c r="E40" s="7"/>
      <c r="F40" s="7"/>
      <c r="G40" s="7"/>
      <c r="H40" s="9"/>
      <c r="I40" s="123"/>
    </row>
    <row r="41" spans="1:10" ht="15" x14ac:dyDescent="0.2">
      <c r="A41" s="500" t="s">
        <v>2</v>
      </c>
      <c r="B41" s="501"/>
      <c r="C41" s="5"/>
      <c r="D41" s="5"/>
      <c r="E41" s="5"/>
      <c r="F41" s="5"/>
      <c r="G41" s="5"/>
      <c r="H41" s="5"/>
      <c r="I41" s="8"/>
      <c r="J41" s="246"/>
    </row>
    <row r="42" spans="1:10" ht="15.75" thickBot="1" x14ac:dyDescent="0.25">
      <c r="A42" s="502"/>
      <c r="B42" s="503"/>
      <c r="C42" s="1"/>
      <c r="D42" s="1"/>
      <c r="E42" s="1"/>
      <c r="F42" s="1"/>
      <c r="G42" s="1"/>
      <c r="H42" s="1"/>
      <c r="I42" s="3"/>
      <c r="J42" s="246"/>
    </row>
    <row r="43" spans="1:10" ht="22.5" x14ac:dyDescent="0.2">
      <c r="A43" s="607" t="s">
        <v>4</v>
      </c>
      <c r="B43" s="609" t="s">
        <v>5</v>
      </c>
      <c r="C43" s="611" t="s">
        <v>6</v>
      </c>
      <c r="D43" s="623"/>
      <c r="E43" s="104" t="s">
        <v>11</v>
      </c>
      <c r="F43" s="96" t="s">
        <v>7</v>
      </c>
      <c r="G43" s="602" t="s">
        <v>7</v>
      </c>
      <c r="H43" s="603"/>
      <c r="I43" s="604"/>
    </row>
    <row r="44" spans="1:10" ht="15.75" thickBot="1" x14ac:dyDescent="0.25">
      <c r="A44" s="615"/>
      <c r="B44" s="616"/>
      <c r="C44" s="99">
        <v>2017</v>
      </c>
      <c r="D44" s="99">
        <v>2018</v>
      </c>
      <c r="E44" s="100">
        <v>2019</v>
      </c>
      <c r="F44" s="101">
        <v>2019</v>
      </c>
      <c r="G44" s="100">
        <v>2020</v>
      </c>
      <c r="H44" s="100">
        <v>2021</v>
      </c>
      <c r="I44" s="102">
        <v>2022</v>
      </c>
    </row>
    <row r="45" spans="1:10" ht="15" x14ac:dyDescent="0.2">
      <c r="A45" s="530">
        <v>71</v>
      </c>
      <c r="B45" s="113" t="s">
        <v>143</v>
      </c>
      <c r="C45" s="54">
        <v>0</v>
      </c>
      <c r="D45" s="54">
        <v>0</v>
      </c>
      <c r="E45" s="54">
        <v>0</v>
      </c>
      <c r="F45" s="54"/>
      <c r="G45" s="54">
        <v>0</v>
      </c>
      <c r="H45" s="54">
        <v>0</v>
      </c>
      <c r="I45" s="87">
        <v>0</v>
      </c>
    </row>
    <row r="46" spans="1:10" ht="15" x14ac:dyDescent="0.2">
      <c r="A46" s="494">
        <v>111</v>
      </c>
      <c r="B46" s="495" t="s">
        <v>144</v>
      </c>
      <c r="C46" s="345">
        <v>18500</v>
      </c>
      <c r="D46" s="345">
        <v>7050</v>
      </c>
      <c r="E46" s="345">
        <v>0</v>
      </c>
      <c r="F46" s="347">
        <v>0</v>
      </c>
      <c r="G46" s="345">
        <v>0</v>
      </c>
      <c r="H46" s="345">
        <v>0</v>
      </c>
      <c r="I46" s="346">
        <v>0</v>
      </c>
      <c r="J46" s="46"/>
    </row>
    <row r="47" spans="1:10" ht="15" x14ac:dyDescent="0.2">
      <c r="A47" s="86" t="s">
        <v>145</v>
      </c>
      <c r="B47" s="12" t="s">
        <v>146</v>
      </c>
      <c r="C47" s="11">
        <v>0</v>
      </c>
      <c r="D47" s="11">
        <v>0</v>
      </c>
      <c r="E47" s="11">
        <v>0</v>
      </c>
      <c r="F47" s="11"/>
      <c r="G47" s="11">
        <v>0</v>
      </c>
      <c r="H47" s="11">
        <v>0</v>
      </c>
      <c r="I47" s="81">
        <v>0</v>
      </c>
    </row>
    <row r="48" spans="1:10" ht="15.75" thickBot="1" x14ac:dyDescent="0.25">
      <c r="A48" s="156"/>
      <c r="B48" s="124" t="s">
        <v>207</v>
      </c>
      <c r="C48" s="61">
        <f t="shared" ref="C48" si="11">SUM(C45:C47)</f>
        <v>18500</v>
      </c>
      <c r="D48" s="61">
        <f t="shared" ref="D48:I48" si="12">SUM(D45:D47)</f>
        <v>7050</v>
      </c>
      <c r="E48" s="61">
        <f t="shared" ref="E48" si="13">SUM(E45:E47)</f>
        <v>0</v>
      </c>
      <c r="F48" s="61">
        <f t="shared" si="12"/>
        <v>0</v>
      </c>
      <c r="G48" s="61">
        <f t="shared" si="12"/>
        <v>0</v>
      </c>
      <c r="H48" s="61">
        <f t="shared" si="12"/>
        <v>0</v>
      </c>
      <c r="I48" s="82">
        <f t="shared" si="12"/>
        <v>0</v>
      </c>
    </row>
    <row r="49" spans="1:10" ht="15.75" thickTop="1" x14ac:dyDescent="0.2">
      <c r="A49" s="112">
        <v>43</v>
      </c>
      <c r="B49" s="113" t="s">
        <v>130</v>
      </c>
      <c r="C49" s="54">
        <v>0</v>
      </c>
      <c r="D49" s="54">
        <v>0</v>
      </c>
      <c r="E49" s="54">
        <v>0</v>
      </c>
      <c r="F49" s="54">
        <v>35</v>
      </c>
      <c r="G49" s="54">
        <v>0</v>
      </c>
      <c r="H49" s="54">
        <v>0</v>
      </c>
      <c r="I49" s="87">
        <v>0</v>
      </c>
    </row>
    <row r="50" spans="1:10" ht="15.75" thickBot="1" x14ac:dyDescent="0.25">
      <c r="A50" s="128"/>
      <c r="B50" s="129" t="s">
        <v>208</v>
      </c>
      <c r="C50" s="127">
        <f t="shared" ref="C50:I50" si="14">SUM(C49)</f>
        <v>0</v>
      </c>
      <c r="D50" s="127">
        <f t="shared" si="14"/>
        <v>0</v>
      </c>
      <c r="E50" s="127">
        <f t="shared" si="14"/>
        <v>0</v>
      </c>
      <c r="F50" s="127">
        <f t="shared" si="14"/>
        <v>35</v>
      </c>
      <c r="G50" s="127">
        <f t="shared" si="14"/>
        <v>0</v>
      </c>
      <c r="H50" s="127">
        <f t="shared" si="14"/>
        <v>0</v>
      </c>
      <c r="I50" s="130">
        <f t="shared" si="14"/>
        <v>0</v>
      </c>
    </row>
    <row r="51" spans="1:10" ht="16.5" thickBot="1" x14ac:dyDescent="0.3">
      <c r="A51" s="496"/>
      <c r="B51" s="497" t="s">
        <v>56</v>
      </c>
      <c r="C51" s="498">
        <f t="shared" ref="C51" si="15">(C48+C50)</f>
        <v>18500</v>
      </c>
      <c r="D51" s="498">
        <f t="shared" ref="D51:I51" si="16">(D48+D50)</f>
        <v>7050</v>
      </c>
      <c r="E51" s="498">
        <f t="shared" ref="E51" si="17">(E48+E50)</f>
        <v>0</v>
      </c>
      <c r="F51" s="498">
        <f>SUM(F50,F48)</f>
        <v>35</v>
      </c>
      <c r="G51" s="498">
        <f t="shared" si="16"/>
        <v>0</v>
      </c>
      <c r="H51" s="498">
        <f t="shared" si="16"/>
        <v>0</v>
      </c>
      <c r="I51" s="499">
        <f t="shared" si="16"/>
        <v>0</v>
      </c>
    </row>
    <row r="52" spans="1:10" ht="15.75" x14ac:dyDescent="0.25">
      <c r="A52" s="109"/>
      <c r="B52" s="110"/>
      <c r="C52" s="34"/>
      <c r="D52" s="34"/>
      <c r="E52" s="34"/>
      <c r="F52" s="34"/>
      <c r="G52" s="34"/>
      <c r="H52" s="34"/>
      <c r="I52" s="34"/>
    </row>
    <row r="53" spans="1:10" ht="15" x14ac:dyDescent="0.2">
      <c r="A53" s="504" t="s">
        <v>3</v>
      </c>
      <c r="B53" s="505"/>
      <c r="C53" s="4"/>
      <c r="D53" s="1"/>
      <c r="E53" s="1"/>
      <c r="F53" s="1"/>
      <c r="G53" s="1"/>
      <c r="H53" s="1"/>
      <c r="I53" s="3"/>
    </row>
    <row r="54" spans="1:10" ht="15.75" thickBot="1" x14ac:dyDescent="0.25">
      <c r="A54" s="506"/>
      <c r="B54" s="507"/>
      <c r="C54" s="1"/>
      <c r="D54" s="1"/>
      <c r="E54" s="1"/>
      <c r="F54" s="1"/>
      <c r="G54" s="1"/>
      <c r="H54" s="1"/>
      <c r="I54" s="3"/>
    </row>
    <row r="55" spans="1:10" ht="22.5" x14ac:dyDescent="0.2">
      <c r="A55" s="607" t="s">
        <v>4</v>
      </c>
      <c r="B55" s="609" t="s">
        <v>5</v>
      </c>
      <c r="C55" s="611" t="s">
        <v>6</v>
      </c>
      <c r="D55" s="623"/>
      <c r="E55" s="104" t="s">
        <v>11</v>
      </c>
      <c r="F55" s="96" t="s">
        <v>7</v>
      </c>
      <c r="G55" s="602" t="s">
        <v>7</v>
      </c>
      <c r="H55" s="603"/>
      <c r="I55" s="604"/>
    </row>
    <row r="56" spans="1:10" ht="15.75" thickBot="1" x14ac:dyDescent="0.25">
      <c r="A56" s="615"/>
      <c r="B56" s="616"/>
      <c r="C56" s="99">
        <v>2017</v>
      </c>
      <c r="D56" s="99">
        <v>2018</v>
      </c>
      <c r="E56" s="100">
        <v>2019</v>
      </c>
      <c r="F56" s="101">
        <v>2019</v>
      </c>
      <c r="G56" s="100">
        <v>2020</v>
      </c>
      <c r="H56" s="100">
        <v>2021</v>
      </c>
      <c r="I56" s="102">
        <v>2022</v>
      </c>
    </row>
    <row r="57" spans="1:10" ht="15" x14ac:dyDescent="0.2">
      <c r="A57" s="111">
        <v>71</v>
      </c>
      <c r="B57" s="45" t="s">
        <v>194</v>
      </c>
      <c r="C57" s="54">
        <v>0</v>
      </c>
      <c r="D57" s="54">
        <v>0</v>
      </c>
      <c r="E57" s="54">
        <v>0</v>
      </c>
      <c r="F57" s="53">
        <v>0</v>
      </c>
      <c r="G57" s="54">
        <v>0</v>
      </c>
      <c r="H57" s="54">
        <v>0</v>
      </c>
      <c r="I57" s="87">
        <v>0</v>
      </c>
    </row>
    <row r="58" spans="1:10" ht="15" x14ac:dyDescent="0.2">
      <c r="A58" s="112" t="s">
        <v>192</v>
      </c>
      <c r="B58" s="45" t="s">
        <v>193</v>
      </c>
      <c r="C58" s="11">
        <v>0</v>
      </c>
      <c r="D58" s="11">
        <v>5000</v>
      </c>
      <c r="E58" s="54">
        <v>0</v>
      </c>
      <c r="F58" s="53">
        <v>0</v>
      </c>
      <c r="G58" s="284">
        <v>0</v>
      </c>
      <c r="H58" s="284">
        <v>0</v>
      </c>
      <c r="I58" s="276">
        <v>0</v>
      </c>
      <c r="J58" s="46"/>
    </row>
    <row r="59" spans="1:10" ht="15" x14ac:dyDescent="0.2">
      <c r="A59" s="112" t="s">
        <v>191</v>
      </c>
      <c r="B59" s="45" t="s">
        <v>193</v>
      </c>
      <c r="C59" s="11">
        <v>0</v>
      </c>
      <c r="D59" s="11">
        <v>60</v>
      </c>
      <c r="E59" s="54">
        <v>0</v>
      </c>
      <c r="F59" s="53">
        <v>141</v>
      </c>
      <c r="G59" s="54"/>
      <c r="H59" s="54"/>
      <c r="I59" s="81"/>
    </row>
    <row r="60" spans="1:10" ht="15" x14ac:dyDescent="0.2">
      <c r="A60" s="86">
        <v>46</v>
      </c>
      <c r="B60" s="12" t="s">
        <v>25</v>
      </c>
      <c r="C60" s="11">
        <v>27857</v>
      </c>
      <c r="D60" s="11">
        <v>23628</v>
      </c>
      <c r="E60" s="11">
        <v>0</v>
      </c>
      <c r="F60" s="274">
        <v>30220</v>
      </c>
      <c r="G60" s="11">
        <v>0</v>
      </c>
      <c r="H60" s="11">
        <v>0</v>
      </c>
      <c r="I60" s="81">
        <v>0</v>
      </c>
    </row>
    <row r="61" spans="1:10" ht="15" x14ac:dyDescent="0.2">
      <c r="A61" s="86">
        <v>46</v>
      </c>
      <c r="B61" s="12" t="s">
        <v>102</v>
      </c>
      <c r="C61" s="11">
        <v>0</v>
      </c>
      <c r="D61" s="11">
        <v>2756</v>
      </c>
      <c r="E61" s="11">
        <v>0</v>
      </c>
      <c r="F61" s="11">
        <v>2700</v>
      </c>
      <c r="G61" s="11">
        <v>0</v>
      </c>
      <c r="H61" s="11">
        <v>0</v>
      </c>
      <c r="I61" s="81">
        <v>0</v>
      </c>
    </row>
    <row r="62" spans="1:10" ht="15" x14ac:dyDescent="0.2">
      <c r="A62" s="86"/>
      <c r="B62" s="244"/>
      <c r="C62" s="11"/>
      <c r="D62" s="11"/>
      <c r="E62" s="11"/>
      <c r="F62" s="11"/>
      <c r="G62" s="11"/>
      <c r="H62" s="11"/>
      <c r="I62" s="81"/>
    </row>
    <row r="63" spans="1:10" ht="13.5" customHeight="1" x14ac:dyDescent="0.2">
      <c r="A63" s="131"/>
      <c r="B63" s="132" t="s">
        <v>209</v>
      </c>
      <c r="C63" s="125">
        <f>SUM(C57:C62)</f>
        <v>27857</v>
      </c>
      <c r="D63" s="125">
        <f>SUM(D57:D62)</f>
        <v>31444</v>
      </c>
      <c r="E63" s="125">
        <f>SUM(E57:E62)</f>
        <v>0</v>
      </c>
      <c r="F63" s="125">
        <f>(F57+F58+F59+F60+F61)</f>
        <v>33061</v>
      </c>
      <c r="G63" s="125">
        <f>SUM(G57:G62)</f>
        <v>0</v>
      </c>
      <c r="H63" s="125">
        <f>SUM(H57:H62)</f>
        <v>0</v>
      </c>
      <c r="I63" s="126">
        <f>SUM(I57:I62)</f>
        <v>0</v>
      </c>
    </row>
    <row r="64" spans="1:10" ht="15" x14ac:dyDescent="0.2">
      <c r="A64" s="86">
        <v>52</v>
      </c>
      <c r="B64" s="244" t="s">
        <v>273</v>
      </c>
      <c r="C64" s="11">
        <v>0</v>
      </c>
      <c r="D64" s="11">
        <v>2756</v>
      </c>
      <c r="E64" s="11">
        <v>0</v>
      </c>
      <c r="F64" s="11">
        <v>145744</v>
      </c>
      <c r="G64" s="11">
        <v>0</v>
      </c>
      <c r="H64" s="11">
        <v>0</v>
      </c>
      <c r="I64" s="81">
        <v>0</v>
      </c>
    </row>
    <row r="65" spans="1:9" ht="15" x14ac:dyDescent="0.2">
      <c r="A65" s="245"/>
      <c r="B65" s="132" t="s">
        <v>274</v>
      </c>
      <c r="C65" s="125"/>
      <c r="D65" s="125"/>
      <c r="E65" s="125"/>
      <c r="F65" s="125">
        <f>F64</f>
        <v>145744</v>
      </c>
      <c r="G65" s="125">
        <f>SUM(G59:G64)</f>
        <v>0</v>
      </c>
      <c r="H65" s="125">
        <f>SUM(H59:H64)</f>
        <v>0</v>
      </c>
      <c r="I65" s="126">
        <f>SUM(I59:I64)</f>
        <v>0</v>
      </c>
    </row>
    <row r="66" spans="1:9" ht="16.5" thickBot="1" x14ac:dyDescent="0.3">
      <c r="A66" s="508"/>
      <c r="B66" s="509" t="s">
        <v>57</v>
      </c>
      <c r="C66" s="510">
        <f>C63</f>
        <v>27857</v>
      </c>
      <c r="D66" s="510">
        <f>D63</f>
        <v>31444</v>
      </c>
      <c r="E66" s="510">
        <f>E63</f>
        <v>0</v>
      </c>
      <c r="F66" s="510">
        <f>F63+F65</f>
        <v>178805</v>
      </c>
      <c r="G66" s="510">
        <f>G63</f>
        <v>0</v>
      </c>
      <c r="H66" s="510">
        <f>SUM(H63)</f>
        <v>0</v>
      </c>
      <c r="I66" s="511">
        <f>SUM(I60:I63)</f>
        <v>0</v>
      </c>
    </row>
    <row r="67" spans="1:9" ht="13.5" customHeight="1" thickTop="1" x14ac:dyDescent="0.2">
      <c r="A67" s="617" t="s">
        <v>100</v>
      </c>
      <c r="B67" s="618"/>
      <c r="C67" s="605">
        <f>SUM(C39+C51+C66)</f>
        <v>244586</v>
      </c>
      <c r="D67" s="605">
        <f t="shared" ref="D67:I67" si="18">SUM(D39+D51+D66)</f>
        <v>257448</v>
      </c>
      <c r="E67" s="605">
        <f t="shared" si="18"/>
        <v>211950</v>
      </c>
      <c r="F67" s="605">
        <f t="shared" si="18"/>
        <v>418639</v>
      </c>
      <c r="G67" s="605">
        <f>SUM(G39+G51+G66)</f>
        <v>238200</v>
      </c>
      <c r="H67" s="605">
        <f t="shared" si="18"/>
        <v>238200</v>
      </c>
      <c r="I67" s="621">
        <f t="shared" si="18"/>
        <v>238200</v>
      </c>
    </row>
    <row r="68" spans="1:9" ht="22.5" customHeight="1" thickBot="1" x14ac:dyDescent="0.25">
      <c r="A68" s="619"/>
      <c r="B68" s="620"/>
      <c r="C68" s="606"/>
      <c r="D68" s="606"/>
      <c r="E68" s="606"/>
      <c r="F68" s="606"/>
      <c r="G68" s="606"/>
      <c r="H68" s="606"/>
      <c r="I68" s="622"/>
    </row>
  </sheetData>
  <mergeCells count="21">
    <mergeCell ref="D67:D68"/>
    <mergeCell ref="C43:D43"/>
    <mergeCell ref="C2:E2"/>
    <mergeCell ref="B55:B56"/>
    <mergeCell ref="C55:D55"/>
    <mergeCell ref="G43:I43"/>
    <mergeCell ref="E67:E68"/>
    <mergeCell ref="F67:F68"/>
    <mergeCell ref="H67:H68"/>
    <mergeCell ref="A5:A6"/>
    <mergeCell ref="B5:B6"/>
    <mergeCell ref="C5:D5"/>
    <mergeCell ref="G5:I5"/>
    <mergeCell ref="A43:A44"/>
    <mergeCell ref="B43:B44"/>
    <mergeCell ref="G55:I55"/>
    <mergeCell ref="A67:B68"/>
    <mergeCell ref="A55:A56"/>
    <mergeCell ref="I67:I68"/>
    <mergeCell ref="G67:G68"/>
    <mergeCell ref="C67:C68"/>
  </mergeCells>
  <pageMargins left="0.23622047244094491" right="0.23622047244094491" top="0.55118110236220474" bottom="0.35433070866141736" header="0.31496062992125984" footer="0.31496062992125984"/>
  <pageSetup paperSize="9" orientation="landscape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69"/>
  <sheetViews>
    <sheetView zoomScale="129" zoomScaleNormal="129" workbookViewId="0">
      <selection activeCell="K446" sqref="K446"/>
    </sheetView>
  </sheetViews>
  <sheetFormatPr defaultRowHeight="12.75" x14ac:dyDescent="0.2"/>
  <cols>
    <col min="1" max="1" width="7.85546875" customWidth="1"/>
    <col min="2" max="2" width="5.85546875" customWidth="1"/>
    <col min="3" max="3" width="20.28515625" customWidth="1"/>
    <col min="4" max="4" width="21" customWidth="1"/>
    <col min="5" max="5" width="11.85546875" customWidth="1"/>
    <col min="6" max="6" width="11.7109375" customWidth="1"/>
    <col min="7" max="7" width="11.5703125" customWidth="1"/>
    <col min="8" max="10" width="11.140625" customWidth="1"/>
    <col min="11" max="11" width="11.28515625" customWidth="1"/>
  </cols>
  <sheetData>
    <row r="1" spans="1:12" ht="15" x14ac:dyDescent="0.2">
      <c r="A1" s="781" t="s">
        <v>26</v>
      </c>
      <c r="B1" s="782"/>
      <c r="C1" s="782"/>
      <c r="D1" s="782"/>
    </row>
    <row r="2" spans="1:12" ht="13.5" thickBot="1" x14ac:dyDescent="0.25">
      <c r="E2" s="250"/>
      <c r="F2" s="250"/>
      <c r="G2" s="250"/>
      <c r="H2" s="250"/>
    </row>
    <row r="3" spans="1:12" ht="22.5" x14ac:dyDescent="0.2">
      <c r="A3" s="783" t="s">
        <v>4</v>
      </c>
      <c r="B3" s="785" t="s">
        <v>212</v>
      </c>
      <c r="C3" s="787" t="s">
        <v>8</v>
      </c>
      <c r="D3" s="788"/>
      <c r="E3" s="789" t="s">
        <v>6</v>
      </c>
      <c r="F3" s="790"/>
      <c r="G3" s="78" t="s">
        <v>11</v>
      </c>
      <c r="H3" s="79" t="s">
        <v>198</v>
      </c>
      <c r="I3" s="787" t="s">
        <v>119</v>
      </c>
      <c r="J3" s="791"/>
      <c r="K3" s="792"/>
    </row>
    <row r="4" spans="1:12" ht="15.75" x14ac:dyDescent="0.25">
      <c r="A4" s="784"/>
      <c r="B4" s="786"/>
      <c r="C4" s="49" t="s">
        <v>204</v>
      </c>
      <c r="D4" s="49" t="s">
        <v>205</v>
      </c>
      <c r="E4" s="50">
        <v>2017</v>
      </c>
      <c r="F4" s="50">
        <v>2018</v>
      </c>
      <c r="G4" s="51">
        <v>2019</v>
      </c>
      <c r="H4" s="52">
        <v>2019</v>
      </c>
      <c r="I4" s="51">
        <v>2020</v>
      </c>
      <c r="J4" s="51">
        <v>2021</v>
      </c>
      <c r="K4" s="80">
        <v>2022</v>
      </c>
    </row>
    <row r="5" spans="1:12" ht="19.5" thickBot="1" x14ac:dyDescent="0.35">
      <c r="A5" s="90"/>
      <c r="B5" s="91"/>
      <c r="C5" s="793"/>
      <c r="D5" s="794"/>
      <c r="E5" s="93"/>
      <c r="F5" s="93"/>
      <c r="G5" s="92"/>
      <c r="H5" s="93"/>
      <c r="I5" s="93"/>
      <c r="J5" s="93"/>
      <c r="K5" s="94"/>
    </row>
    <row r="6" spans="1:12" ht="18.75" x14ac:dyDescent="0.3">
      <c r="A6" s="473"/>
      <c r="B6" s="474"/>
      <c r="C6" s="795" t="s">
        <v>131</v>
      </c>
      <c r="D6" s="796"/>
      <c r="E6" s="89"/>
      <c r="F6" s="89"/>
      <c r="G6" s="88"/>
      <c r="H6" s="340"/>
      <c r="I6" s="341"/>
      <c r="J6" s="340"/>
      <c r="K6" s="342"/>
    </row>
    <row r="7" spans="1:12" ht="15" x14ac:dyDescent="0.2">
      <c r="A7" s="475"/>
      <c r="B7" s="476"/>
      <c r="C7" s="797" t="s">
        <v>210</v>
      </c>
      <c r="D7" s="798"/>
      <c r="E7" s="10"/>
      <c r="F7" s="10"/>
      <c r="G7" s="47"/>
      <c r="H7" s="343"/>
      <c r="I7" s="343"/>
      <c r="J7" s="343"/>
      <c r="K7" s="344"/>
    </row>
    <row r="8" spans="1:12" ht="15" x14ac:dyDescent="0.2">
      <c r="A8" s="531" t="s">
        <v>159</v>
      </c>
      <c r="B8" s="21"/>
      <c r="C8" s="668" t="s">
        <v>29</v>
      </c>
      <c r="D8" s="799"/>
      <c r="E8" s="11">
        <v>2403</v>
      </c>
      <c r="F8" s="11">
        <v>305</v>
      </c>
      <c r="G8" s="11">
        <v>0</v>
      </c>
      <c r="H8" s="345">
        <v>0</v>
      </c>
      <c r="I8" s="345">
        <v>0</v>
      </c>
      <c r="J8" s="345">
        <f>I8</f>
        <v>0</v>
      </c>
      <c r="K8" s="346">
        <f>I8</f>
        <v>0</v>
      </c>
    </row>
    <row r="9" spans="1:12" ht="15" x14ac:dyDescent="0.2">
      <c r="A9" s="531" t="s">
        <v>160</v>
      </c>
      <c r="B9" s="21"/>
      <c r="C9" s="668" t="s">
        <v>29</v>
      </c>
      <c r="D9" s="799"/>
      <c r="E9" s="11">
        <v>424</v>
      </c>
      <c r="F9" s="11">
        <v>54</v>
      </c>
      <c r="G9" s="11">
        <v>0</v>
      </c>
      <c r="H9" s="345">
        <v>0</v>
      </c>
      <c r="I9" s="345">
        <v>0</v>
      </c>
      <c r="J9" s="345">
        <f>I9</f>
        <v>0</v>
      </c>
      <c r="K9" s="346">
        <f t="shared" ref="K9:K68" si="0">I9</f>
        <v>0</v>
      </c>
    </row>
    <row r="10" spans="1:12" ht="15" x14ac:dyDescent="0.2">
      <c r="A10" s="532">
        <v>41</v>
      </c>
      <c r="B10" s="19"/>
      <c r="C10" s="668" t="s">
        <v>29</v>
      </c>
      <c r="D10" s="799"/>
      <c r="E10" s="11">
        <v>40835</v>
      </c>
      <c r="F10" s="11">
        <v>47689</v>
      </c>
      <c r="G10" s="11">
        <v>57100</v>
      </c>
      <c r="H10" s="345">
        <v>58370</v>
      </c>
      <c r="I10" s="345">
        <v>58500</v>
      </c>
      <c r="J10" s="345">
        <f t="shared" ref="J10:J68" si="1">I10</f>
        <v>58500</v>
      </c>
      <c r="K10" s="346">
        <f t="shared" si="0"/>
        <v>58500</v>
      </c>
    </row>
    <row r="11" spans="1:12" ht="15" x14ac:dyDescent="0.2">
      <c r="A11" s="533">
        <v>46</v>
      </c>
      <c r="B11" s="259"/>
      <c r="C11" s="316" t="s">
        <v>29</v>
      </c>
      <c r="D11" s="317"/>
      <c r="E11" s="274">
        <v>0</v>
      </c>
      <c r="F11" s="274">
        <v>0</v>
      </c>
      <c r="G11" s="274">
        <v>0</v>
      </c>
      <c r="H11" s="347">
        <v>7100</v>
      </c>
      <c r="I11" s="347">
        <v>0</v>
      </c>
      <c r="J11" s="347">
        <f>I11</f>
        <v>0</v>
      </c>
      <c r="K11" s="348">
        <f>I11</f>
        <v>0</v>
      </c>
      <c r="L11" s="258"/>
    </row>
    <row r="12" spans="1:12" ht="15" x14ac:dyDescent="0.2">
      <c r="A12" s="532">
        <v>41</v>
      </c>
      <c r="B12" s="19"/>
      <c r="C12" s="668" t="s">
        <v>30</v>
      </c>
      <c r="D12" s="669"/>
      <c r="E12" s="11">
        <v>1683</v>
      </c>
      <c r="F12" s="11">
        <v>3083</v>
      </c>
      <c r="G12" s="11">
        <v>3000</v>
      </c>
      <c r="H12" s="345">
        <v>3258</v>
      </c>
      <c r="I12" s="345">
        <v>3300</v>
      </c>
      <c r="J12" s="345">
        <f t="shared" si="1"/>
        <v>3300</v>
      </c>
      <c r="K12" s="346">
        <f t="shared" si="0"/>
        <v>3300</v>
      </c>
    </row>
    <row r="13" spans="1:12" ht="15" x14ac:dyDescent="0.2">
      <c r="A13" s="532">
        <v>41</v>
      </c>
      <c r="B13" s="19"/>
      <c r="C13" s="668" t="s">
        <v>31</v>
      </c>
      <c r="D13" s="669"/>
      <c r="E13" s="11">
        <v>654</v>
      </c>
      <c r="F13" s="11">
        <v>785</v>
      </c>
      <c r="G13" s="11">
        <v>800</v>
      </c>
      <c r="H13" s="345">
        <v>600</v>
      </c>
      <c r="I13" s="345">
        <v>800</v>
      </c>
      <c r="J13" s="345">
        <f t="shared" si="1"/>
        <v>800</v>
      </c>
      <c r="K13" s="346">
        <f t="shared" si="0"/>
        <v>800</v>
      </c>
    </row>
    <row r="14" spans="1:12" ht="15" x14ac:dyDescent="0.2">
      <c r="A14" s="531" t="s">
        <v>159</v>
      </c>
      <c r="B14" s="19"/>
      <c r="C14" s="800" t="s">
        <v>32</v>
      </c>
      <c r="D14" s="801"/>
      <c r="E14" s="11">
        <v>101</v>
      </c>
      <c r="F14" s="11">
        <v>14</v>
      </c>
      <c r="G14" s="11">
        <v>0</v>
      </c>
      <c r="H14" s="345">
        <v>0</v>
      </c>
      <c r="I14" s="345">
        <v>0</v>
      </c>
      <c r="J14" s="345">
        <f t="shared" si="1"/>
        <v>0</v>
      </c>
      <c r="K14" s="346">
        <f t="shared" si="0"/>
        <v>0</v>
      </c>
    </row>
    <row r="15" spans="1:12" ht="15" x14ac:dyDescent="0.2">
      <c r="A15" s="531" t="s">
        <v>160</v>
      </c>
      <c r="B15" s="19"/>
      <c r="C15" s="800" t="s">
        <v>32</v>
      </c>
      <c r="D15" s="801"/>
      <c r="E15" s="11">
        <v>18</v>
      </c>
      <c r="F15" s="11">
        <v>3</v>
      </c>
      <c r="G15" s="11">
        <v>0</v>
      </c>
      <c r="H15" s="345">
        <v>0</v>
      </c>
      <c r="I15" s="345">
        <v>0</v>
      </c>
      <c r="J15" s="345">
        <f t="shared" si="1"/>
        <v>0</v>
      </c>
      <c r="K15" s="346">
        <f t="shared" si="0"/>
        <v>0</v>
      </c>
    </row>
    <row r="16" spans="1:12" ht="15" x14ac:dyDescent="0.2">
      <c r="A16" s="532">
        <v>41</v>
      </c>
      <c r="B16" s="20"/>
      <c r="C16" s="800" t="s">
        <v>32</v>
      </c>
      <c r="D16" s="801"/>
      <c r="E16" s="11">
        <v>4429</v>
      </c>
      <c r="F16" s="11">
        <v>5271</v>
      </c>
      <c r="G16" s="11">
        <v>5500</v>
      </c>
      <c r="H16" s="345">
        <v>6900</v>
      </c>
      <c r="I16" s="345">
        <v>6900</v>
      </c>
      <c r="J16" s="345">
        <f t="shared" si="1"/>
        <v>6900</v>
      </c>
      <c r="K16" s="346">
        <f t="shared" si="0"/>
        <v>6900</v>
      </c>
    </row>
    <row r="17" spans="1:11" ht="15" x14ac:dyDescent="0.2">
      <c r="A17" s="532">
        <v>41</v>
      </c>
      <c r="B17" s="20"/>
      <c r="C17" s="802" t="s">
        <v>127</v>
      </c>
      <c r="D17" s="691"/>
      <c r="E17" s="11">
        <v>10</v>
      </c>
      <c r="F17" s="11">
        <v>6</v>
      </c>
      <c r="G17" s="11">
        <v>10</v>
      </c>
      <c r="H17" s="345">
        <v>150</v>
      </c>
      <c r="I17" s="345">
        <v>200</v>
      </c>
      <c r="J17" s="345">
        <f t="shared" si="1"/>
        <v>200</v>
      </c>
      <c r="K17" s="346">
        <f t="shared" si="0"/>
        <v>200</v>
      </c>
    </row>
    <row r="18" spans="1:11" ht="15" x14ac:dyDescent="0.2">
      <c r="A18" s="531" t="s">
        <v>159</v>
      </c>
      <c r="B18" s="20"/>
      <c r="C18" s="715" t="s">
        <v>33</v>
      </c>
      <c r="D18" s="716"/>
      <c r="E18" s="11">
        <v>34</v>
      </c>
      <c r="F18" s="11">
        <v>4</v>
      </c>
      <c r="G18" s="11">
        <v>0</v>
      </c>
      <c r="H18" s="345">
        <v>0</v>
      </c>
      <c r="I18" s="345">
        <v>0</v>
      </c>
      <c r="J18" s="345">
        <f t="shared" si="1"/>
        <v>0</v>
      </c>
      <c r="K18" s="346">
        <f t="shared" si="0"/>
        <v>0</v>
      </c>
    </row>
    <row r="19" spans="1:11" ht="15" x14ac:dyDescent="0.2">
      <c r="A19" s="531" t="s">
        <v>160</v>
      </c>
      <c r="B19" s="20"/>
      <c r="C19" s="715" t="s">
        <v>33</v>
      </c>
      <c r="D19" s="716"/>
      <c r="E19" s="11">
        <v>6</v>
      </c>
      <c r="F19" s="11">
        <v>1</v>
      </c>
      <c r="G19" s="11">
        <v>0</v>
      </c>
      <c r="H19" s="345">
        <v>0</v>
      </c>
      <c r="I19" s="345">
        <v>0</v>
      </c>
      <c r="J19" s="345">
        <f t="shared" si="1"/>
        <v>0</v>
      </c>
      <c r="K19" s="346">
        <f t="shared" si="0"/>
        <v>0</v>
      </c>
    </row>
    <row r="20" spans="1:11" ht="15" x14ac:dyDescent="0.2">
      <c r="A20" s="532">
        <v>41</v>
      </c>
      <c r="B20" s="19"/>
      <c r="C20" s="715" t="s">
        <v>33</v>
      </c>
      <c r="D20" s="716"/>
      <c r="E20" s="11">
        <v>617</v>
      </c>
      <c r="F20" s="11">
        <v>736</v>
      </c>
      <c r="G20" s="11">
        <v>810</v>
      </c>
      <c r="H20" s="345">
        <v>840</v>
      </c>
      <c r="I20" s="345">
        <v>850</v>
      </c>
      <c r="J20" s="345">
        <f t="shared" si="1"/>
        <v>850</v>
      </c>
      <c r="K20" s="346">
        <f t="shared" si="0"/>
        <v>850</v>
      </c>
    </row>
    <row r="21" spans="1:11" ht="15" x14ac:dyDescent="0.2">
      <c r="A21" s="531" t="s">
        <v>159</v>
      </c>
      <c r="B21" s="19"/>
      <c r="C21" s="715" t="s">
        <v>34</v>
      </c>
      <c r="D21" s="716"/>
      <c r="E21" s="11">
        <v>337</v>
      </c>
      <c r="F21" s="11">
        <v>43</v>
      </c>
      <c r="G21" s="11">
        <v>0</v>
      </c>
      <c r="H21" s="345">
        <v>0</v>
      </c>
      <c r="I21" s="345">
        <v>0</v>
      </c>
      <c r="J21" s="345">
        <f t="shared" si="1"/>
        <v>0</v>
      </c>
      <c r="K21" s="346">
        <f t="shared" si="0"/>
        <v>0</v>
      </c>
    </row>
    <row r="22" spans="1:11" ht="15" x14ac:dyDescent="0.2">
      <c r="A22" s="531" t="s">
        <v>160</v>
      </c>
      <c r="B22" s="19"/>
      <c r="C22" s="715" t="s">
        <v>34</v>
      </c>
      <c r="D22" s="716"/>
      <c r="E22" s="11">
        <v>60</v>
      </c>
      <c r="F22" s="11">
        <v>7</v>
      </c>
      <c r="G22" s="11">
        <v>0</v>
      </c>
      <c r="H22" s="345">
        <v>0</v>
      </c>
      <c r="I22" s="345">
        <v>0</v>
      </c>
      <c r="J22" s="345">
        <f t="shared" si="1"/>
        <v>0</v>
      </c>
      <c r="K22" s="346">
        <f t="shared" si="0"/>
        <v>0</v>
      </c>
    </row>
    <row r="23" spans="1:11" ht="15" x14ac:dyDescent="0.2">
      <c r="A23" s="532">
        <v>41</v>
      </c>
      <c r="B23" s="19"/>
      <c r="C23" s="715" t="s">
        <v>34</v>
      </c>
      <c r="D23" s="716"/>
      <c r="E23" s="11">
        <v>6329</v>
      </c>
      <c r="F23" s="11">
        <v>7531</v>
      </c>
      <c r="G23" s="11">
        <v>7600</v>
      </c>
      <c r="H23" s="345">
        <v>8620</v>
      </c>
      <c r="I23" s="345">
        <v>8700</v>
      </c>
      <c r="J23" s="345">
        <f t="shared" si="1"/>
        <v>8700</v>
      </c>
      <c r="K23" s="346">
        <f t="shared" si="0"/>
        <v>8700</v>
      </c>
    </row>
    <row r="24" spans="1:11" ht="15" x14ac:dyDescent="0.2">
      <c r="A24" s="531" t="s">
        <v>159</v>
      </c>
      <c r="B24" s="19"/>
      <c r="C24" s="715" t="s">
        <v>35</v>
      </c>
      <c r="D24" s="716"/>
      <c r="E24" s="11">
        <v>19</v>
      </c>
      <c r="F24" s="11">
        <v>2</v>
      </c>
      <c r="G24" s="11">
        <v>0</v>
      </c>
      <c r="H24" s="345">
        <v>0</v>
      </c>
      <c r="I24" s="345">
        <v>0</v>
      </c>
      <c r="J24" s="345">
        <f t="shared" si="1"/>
        <v>0</v>
      </c>
      <c r="K24" s="346">
        <f t="shared" si="0"/>
        <v>0</v>
      </c>
    </row>
    <row r="25" spans="1:11" ht="15" x14ac:dyDescent="0.2">
      <c r="A25" s="531" t="s">
        <v>160</v>
      </c>
      <c r="B25" s="19"/>
      <c r="C25" s="715" t="s">
        <v>35</v>
      </c>
      <c r="D25" s="716"/>
      <c r="E25" s="11">
        <v>3</v>
      </c>
      <c r="F25" s="11">
        <v>1</v>
      </c>
      <c r="G25" s="11">
        <v>0</v>
      </c>
      <c r="H25" s="345">
        <v>0</v>
      </c>
      <c r="I25" s="345">
        <v>0</v>
      </c>
      <c r="J25" s="345">
        <f t="shared" si="1"/>
        <v>0</v>
      </c>
      <c r="K25" s="346">
        <f t="shared" si="0"/>
        <v>0</v>
      </c>
    </row>
    <row r="26" spans="1:11" ht="15" x14ac:dyDescent="0.2">
      <c r="A26" s="532">
        <v>41</v>
      </c>
      <c r="B26" s="19"/>
      <c r="C26" s="715" t="s">
        <v>35</v>
      </c>
      <c r="D26" s="716"/>
      <c r="E26" s="11">
        <v>358</v>
      </c>
      <c r="F26" s="11">
        <v>427</v>
      </c>
      <c r="G26" s="11">
        <v>500</v>
      </c>
      <c r="H26" s="345">
        <v>570</v>
      </c>
      <c r="I26" s="345">
        <v>580</v>
      </c>
      <c r="J26" s="345">
        <f t="shared" si="1"/>
        <v>580</v>
      </c>
      <c r="K26" s="346">
        <f t="shared" si="0"/>
        <v>580</v>
      </c>
    </row>
    <row r="27" spans="1:11" ht="15" x14ac:dyDescent="0.2">
      <c r="A27" s="531" t="s">
        <v>159</v>
      </c>
      <c r="B27" s="19"/>
      <c r="C27" s="715" t="s">
        <v>36</v>
      </c>
      <c r="D27" s="716"/>
      <c r="E27" s="11">
        <v>72</v>
      </c>
      <c r="F27" s="11">
        <v>9</v>
      </c>
      <c r="G27" s="11">
        <v>0</v>
      </c>
      <c r="H27" s="345">
        <v>0</v>
      </c>
      <c r="I27" s="345">
        <v>0</v>
      </c>
      <c r="J27" s="345">
        <f t="shared" si="1"/>
        <v>0</v>
      </c>
      <c r="K27" s="346">
        <f t="shared" si="0"/>
        <v>0</v>
      </c>
    </row>
    <row r="28" spans="1:11" ht="15" x14ac:dyDescent="0.2">
      <c r="A28" s="531" t="s">
        <v>160</v>
      </c>
      <c r="B28" s="19"/>
      <c r="C28" s="715" t="s">
        <v>36</v>
      </c>
      <c r="D28" s="716"/>
      <c r="E28" s="11">
        <v>13</v>
      </c>
      <c r="F28" s="11">
        <v>2</v>
      </c>
      <c r="G28" s="11">
        <v>0</v>
      </c>
      <c r="H28" s="345">
        <v>0</v>
      </c>
      <c r="I28" s="345">
        <v>0</v>
      </c>
      <c r="J28" s="345">
        <f t="shared" si="1"/>
        <v>0</v>
      </c>
      <c r="K28" s="346">
        <f t="shared" si="0"/>
        <v>0</v>
      </c>
    </row>
    <row r="29" spans="1:11" ht="15" x14ac:dyDescent="0.2">
      <c r="A29" s="532">
        <v>41</v>
      </c>
      <c r="B29" s="19"/>
      <c r="C29" s="715" t="s">
        <v>36</v>
      </c>
      <c r="D29" s="716"/>
      <c r="E29" s="11">
        <v>1338</v>
      </c>
      <c r="F29" s="11">
        <v>1383</v>
      </c>
      <c r="G29" s="11">
        <v>1550</v>
      </c>
      <c r="H29" s="345">
        <v>1620</v>
      </c>
      <c r="I29" s="345">
        <v>1650</v>
      </c>
      <c r="J29" s="345">
        <f t="shared" si="1"/>
        <v>1650</v>
      </c>
      <c r="K29" s="346">
        <f t="shared" si="0"/>
        <v>1650</v>
      </c>
    </row>
    <row r="30" spans="1:11" ht="15" x14ac:dyDescent="0.2">
      <c r="A30" s="531" t="s">
        <v>159</v>
      </c>
      <c r="B30" s="19"/>
      <c r="C30" s="715" t="s">
        <v>37</v>
      </c>
      <c r="D30" s="716"/>
      <c r="E30" s="11">
        <v>24</v>
      </c>
      <c r="F30" s="11">
        <v>3</v>
      </c>
      <c r="G30" s="11">
        <v>0</v>
      </c>
      <c r="H30" s="345">
        <v>0</v>
      </c>
      <c r="I30" s="345">
        <v>0</v>
      </c>
      <c r="J30" s="345">
        <f t="shared" si="1"/>
        <v>0</v>
      </c>
      <c r="K30" s="346">
        <f t="shared" si="0"/>
        <v>0</v>
      </c>
    </row>
    <row r="31" spans="1:11" ht="15" x14ac:dyDescent="0.2">
      <c r="A31" s="531" t="s">
        <v>160</v>
      </c>
      <c r="B31" s="19"/>
      <c r="C31" s="715" t="s">
        <v>37</v>
      </c>
      <c r="D31" s="716"/>
      <c r="E31" s="11">
        <v>4</v>
      </c>
      <c r="F31" s="11">
        <v>1</v>
      </c>
      <c r="G31" s="11">
        <v>0</v>
      </c>
      <c r="H31" s="345">
        <v>0</v>
      </c>
      <c r="I31" s="345">
        <v>0</v>
      </c>
      <c r="J31" s="345">
        <f t="shared" si="1"/>
        <v>0</v>
      </c>
      <c r="K31" s="346">
        <f t="shared" si="0"/>
        <v>0</v>
      </c>
    </row>
    <row r="32" spans="1:11" ht="15" x14ac:dyDescent="0.2">
      <c r="A32" s="532">
        <v>41</v>
      </c>
      <c r="B32" s="19"/>
      <c r="C32" s="715" t="s">
        <v>37</v>
      </c>
      <c r="D32" s="716"/>
      <c r="E32" s="11">
        <v>441</v>
      </c>
      <c r="F32" s="11">
        <v>455</v>
      </c>
      <c r="G32" s="11">
        <v>510</v>
      </c>
      <c r="H32" s="345">
        <v>530</v>
      </c>
      <c r="I32" s="345">
        <v>530</v>
      </c>
      <c r="J32" s="345">
        <f t="shared" si="1"/>
        <v>530</v>
      </c>
      <c r="K32" s="346">
        <f t="shared" si="0"/>
        <v>530</v>
      </c>
    </row>
    <row r="33" spans="1:12" ht="15" x14ac:dyDescent="0.2">
      <c r="A33" s="531" t="s">
        <v>159</v>
      </c>
      <c r="B33" s="19"/>
      <c r="C33" s="715" t="s">
        <v>38</v>
      </c>
      <c r="D33" s="716"/>
      <c r="E33" s="11">
        <v>114</v>
      </c>
      <c r="F33" s="11">
        <v>14</v>
      </c>
      <c r="G33" s="11">
        <v>0</v>
      </c>
      <c r="H33" s="345">
        <v>0</v>
      </c>
      <c r="I33" s="345">
        <v>0</v>
      </c>
      <c r="J33" s="345">
        <f t="shared" si="1"/>
        <v>0</v>
      </c>
      <c r="K33" s="346">
        <f t="shared" si="0"/>
        <v>0</v>
      </c>
    </row>
    <row r="34" spans="1:12" ht="15" x14ac:dyDescent="0.2">
      <c r="A34" s="531" t="s">
        <v>160</v>
      </c>
      <c r="B34" s="19"/>
      <c r="C34" s="715" t="s">
        <v>38</v>
      </c>
      <c r="D34" s="716"/>
      <c r="E34" s="11">
        <v>20</v>
      </c>
      <c r="F34" s="11">
        <v>2</v>
      </c>
      <c r="G34" s="11">
        <v>0</v>
      </c>
      <c r="H34" s="345">
        <v>0</v>
      </c>
      <c r="I34" s="345">
        <v>0</v>
      </c>
      <c r="J34" s="345">
        <f t="shared" si="1"/>
        <v>0</v>
      </c>
      <c r="K34" s="346">
        <f t="shared" si="0"/>
        <v>0</v>
      </c>
    </row>
    <row r="35" spans="1:12" ht="15" x14ac:dyDescent="0.2">
      <c r="A35" s="532">
        <v>41</v>
      </c>
      <c r="B35" s="19"/>
      <c r="C35" s="715" t="s">
        <v>38</v>
      </c>
      <c r="D35" s="716"/>
      <c r="E35" s="11">
        <v>2147</v>
      </c>
      <c r="F35" s="11">
        <v>2554</v>
      </c>
      <c r="G35" s="11">
        <v>2800</v>
      </c>
      <c r="H35" s="345">
        <v>2925</v>
      </c>
      <c r="I35" s="345">
        <v>2950</v>
      </c>
      <c r="J35" s="345">
        <f t="shared" si="1"/>
        <v>2950</v>
      </c>
      <c r="K35" s="346">
        <f t="shared" si="0"/>
        <v>2950</v>
      </c>
    </row>
    <row r="36" spans="1:12" ht="15" x14ac:dyDescent="0.2">
      <c r="A36" s="532">
        <v>41</v>
      </c>
      <c r="B36" s="19"/>
      <c r="C36" s="668" t="s">
        <v>39</v>
      </c>
      <c r="D36" s="669"/>
      <c r="E36" s="11">
        <v>197</v>
      </c>
      <c r="F36" s="11">
        <v>139</v>
      </c>
      <c r="G36" s="11">
        <v>230</v>
      </c>
      <c r="H36" s="345">
        <v>88</v>
      </c>
      <c r="I36" s="345">
        <v>150</v>
      </c>
      <c r="J36" s="345">
        <f t="shared" si="1"/>
        <v>150</v>
      </c>
      <c r="K36" s="346">
        <f t="shared" si="0"/>
        <v>150</v>
      </c>
    </row>
    <row r="37" spans="1:12" ht="15" x14ac:dyDescent="0.2">
      <c r="A37" s="532">
        <v>111</v>
      </c>
      <c r="B37" s="19"/>
      <c r="C37" s="668" t="s">
        <v>49</v>
      </c>
      <c r="D37" s="691"/>
      <c r="E37" s="11">
        <v>200</v>
      </c>
      <c r="F37" s="11">
        <v>0</v>
      </c>
      <c r="G37" s="11">
        <v>50</v>
      </c>
      <c r="H37" s="345">
        <v>0</v>
      </c>
      <c r="I37" s="345">
        <v>50</v>
      </c>
      <c r="J37" s="345">
        <f t="shared" si="1"/>
        <v>50</v>
      </c>
      <c r="K37" s="346">
        <f t="shared" si="0"/>
        <v>50</v>
      </c>
    </row>
    <row r="38" spans="1:12" ht="15" x14ac:dyDescent="0.2">
      <c r="A38" s="532">
        <v>41</v>
      </c>
      <c r="B38" s="19"/>
      <c r="C38" s="668" t="s">
        <v>49</v>
      </c>
      <c r="D38" s="691"/>
      <c r="E38" s="11">
        <v>1828</v>
      </c>
      <c r="F38" s="11">
        <v>2071</v>
      </c>
      <c r="G38" s="11">
        <v>2300</v>
      </c>
      <c r="H38" s="345">
        <v>1300</v>
      </c>
      <c r="I38" s="345">
        <v>2000</v>
      </c>
      <c r="J38" s="345">
        <f t="shared" si="1"/>
        <v>2000</v>
      </c>
      <c r="K38" s="346">
        <f t="shared" si="0"/>
        <v>2000</v>
      </c>
      <c r="L38" s="263"/>
    </row>
    <row r="39" spans="1:12" ht="15" x14ac:dyDescent="0.2">
      <c r="A39" s="532">
        <v>111</v>
      </c>
      <c r="B39" s="19"/>
      <c r="C39" s="25" t="s">
        <v>179</v>
      </c>
      <c r="D39" s="27"/>
      <c r="E39" s="11">
        <v>0</v>
      </c>
      <c r="F39" s="11">
        <v>159</v>
      </c>
      <c r="G39" s="11">
        <v>150</v>
      </c>
      <c r="H39" s="345">
        <v>150</v>
      </c>
      <c r="I39" s="345">
        <v>150</v>
      </c>
      <c r="J39" s="345">
        <f t="shared" si="1"/>
        <v>150</v>
      </c>
      <c r="K39" s="346">
        <f t="shared" si="0"/>
        <v>150</v>
      </c>
    </row>
    <row r="40" spans="1:12" ht="15" x14ac:dyDescent="0.2">
      <c r="A40" s="532">
        <v>41</v>
      </c>
      <c r="B40" s="19"/>
      <c r="C40" s="668" t="s">
        <v>179</v>
      </c>
      <c r="D40" s="691"/>
      <c r="E40" s="11">
        <v>469</v>
      </c>
      <c r="F40" s="11">
        <v>372</v>
      </c>
      <c r="G40" s="11">
        <v>500</v>
      </c>
      <c r="H40" s="345">
        <v>450</v>
      </c>
      <c r="I40" s="345">
        <v>450</v>
      </c>
      <c r="J40" s="345">
        <f t="shared" si="1"/>
        <v>450</v>
      </c>
      <c r="K40" s="346">
        <f t="shared" si="0"/>
        <v>450</v>
      </c>
    </row>
    <row r="41" spans="1:12" ht="15" x14ac:dyDescent="0.2">
      <c r="A41" s="532">
        <v>41</v>
      </c>
      <c r="B41" s="19"/>
      <c r="C41" s="25" t="s">
        <v>186</v>
      </c>
      <c r="D41" s="27"/>
      <c r="E41" s="11">
        <v>178</v>
      </c>
      <c r="F41" s="11">
        <v>190</v>
      </c>
      <c r="G41" s="11">
        <v>230</v>
      </c>
      <c r="H41" s="345">
        <v>230</v>
      </c>
      <c r="I41" s="345">
        <v>230</v>
      </c>
      <c r="J41" s="345">
        <f t="shared" si="1"/>
        <v>230</v>
      </c>
      <c r="K41" s="346">
        <f t="shared" si="0"/>
        <v>230</v>
      </c>
    </row>
    <row r="42" spans="1:12" ht="15" x14ac:dyDescent="0.2">
      <c r="A42" s="532">
        <v>41</v>
      </c>
      <c r="B42" s="19"/>
      <c r="C42" s="25" t="s">
        <v>174</v>
      </c>
      <c r="D42" s="27"/>
      <c r="E42" s="11">
        <v>829</v>
      </c>
      <c r="F42" s="11">
        <v>788</v>
      </c>
      <c r="G42" s="11">
        <v>900</v>
      </c>
      <c r="H42" s="345">
        <v>810</v>
      </c>
      <c r="I42" s="345">
        <v>900</v>
      </c>
      <c r="J42" s="345">
        <f t="shared" si="1"/>
        <v>900</v>
      </c>
      <c r="K42" s="346">
        <f t="shared" si="0"/>
        <v>900</v>
      </c>
    </row>
    <row r="43" spans="1:12" ht="15" x14ac:dyDescent="0.2">
      <c r="A43" s="532">
        <v>41</v>
      </c>
      <c r="B43" s="19"/>
      <c r="C43" s="25" t="s">
        <v>112</v>
      </c>
      <c r="D43" s="27"/>
      <c r="E43" s="11">
        <v>0</v>
      </c>
      <c r="F43" s="11">
        <v>0</v>
      </c>
      <c r="G43" s="11">
        <v>500</v>
      </c>
      <c r="H43" s="345">
        <v>0</v>
      </c>
      <c r="I43" s="345">
        <v>400</v>
      </c>
      <c r="J43" s="345">
        <f t="shared" si="1"/>
        <v>400</v>
      </c>
      <c r="K43" s="346">
        <f t="shared" si="0"/>
        <v>400</v>
      </c>
    </row>
    <row r="44" spans="1:12" ht="15" x14ac:dyDescent="0.2">
      <c r="A44" s="532">
        <v>41</v>
      </c>
      <c r="B44" s="19"/>
      <c r="C44" s="668" t="s">
        <v>40</v>
      </c>
      <c r="D44" s="691"/>
      <c r="E44" s="11">
        <v>0</v>
      </c>
      <c r="F44" s="11">
        <v>142</v>
      </c>
      <c r="G44" s="11">
        <v>1300</v>
      </c>
      <c r="H44" s="345">
        <v>2997</v>
      </c>
      <c r="I44" s="345">
        <v>600</v>
      </c>
      <c r="J44" s="345">
        <f t="shared" si="1"/>
        <v>600</v>
      </c>
      <c r="K44" s="346">
        <f t="shared" si="0"/>
        <v>600</v>
      </c>
    </row>
    <row r="45" spans="1:12" ht="15" x14ac:dyDescent="0.2">
      <c r="A45" s="532">
        <v>41</v>
      </c>
      <c r="B45" s="19"/>
      <c r="C45" s="251" t="s">
        <v>278</v>
      </c>
      <c r="D45" s="243"/>
      <c r="E45" s="11">
        <v>0</v>
      </c>
      <c r="F45" s="11">
        <v>0</v>
      </c>
      <c r="G45" s="11">
        <v>0</v>
      </c>
      <c r="H45" s="345">
        <v>170</v>
      </c>
      <c r="I45" s="345">
        <v>340</v>
      </c>
      <c r="J45" s="345">
        <f t="shared" si="1"/>
        <v>340</v>
      </c>
      <c r="K45" s="346">
        <f t="shared" si="0"/>
        <v>340</v>
      </c>
    </row>
    <row r="46" spans="1:12" ht="15" x14ac:dyDescent="0.2">
      <c r="A46" s="532">
        <v>41</v>
      </c>
      <c r="B46" s="19"/>
      <c r="C46" s="25" t="s">
        <v>50</v>
      </c>
      <c r="D46" s="27"/>
      <c r="E46" s="11">
        <v>188</v>
      </c>
      <c r="F46" s="11">
        <v>0</v>
      </c>
      <c r="G46" s="11">
        <v>180</v>
      </c>
      <c r="H46" s="345">
        <v>143</v>
      </c>
      <c r="I46" s="345">
        <v>150</v>
      </c>
      <c r="J46" s="345">
        <f t="shared" si="1"/>
        <v>150</v>
      </c>
      <c r="K46" s="346">
        <f t="shared" si="0"/>
        <v>150</v>
      </c>
    </row>
    <row r="47" spans="1:12" ht="15" x14ac:dyDescent="0.2">
      <c r="A47" s="532">
        <v>111</v>
      </c>
      <c r="B47" s="19"/>
      <c r="C47" s="715" t="s">
        <v>42</v>
      </c>
      <c r="D47" s="716"/>
      <c r="E47" s="11">
        <v>92</v>
      </c>
      <c r="F47" s="11">
        <v>90</v>
      </c>
      <c r="G47" s="11">
        <v>100</v>
      </c>
      <c r="H47" s="345">
        <v>100</v>
      </c>
      <c r="I47" s="345">
        <v>100</v>
      </c>
      <c r="J47" s="345">
        <f t="shared" si="1"/>
        <v>100</v>
      </c>
      <c r="K47" s="346">
        <f t="shared" si="0"/>
        <v>100</v>
      </c>
    </row>
    <row r="48" spans="1:12" ht="15" x14ac:dyDescent="0.2">
      <c r="A48" s="532">
        <v>41</v>
      </c>
      <c r="B48" s="19"/>
      <c r="C48" s="668" t="s">
        <v>42</v>
      </c>
      <c r="D48" s="669"/>
      <c r="E48" s="11">
        <v>1403</v>
      </c>
      <c r="F48" s="11">
        <v>903</v>
      </c>
      <c r="G48" s="11">
        <v>1600</v>
      </c>
      <c r="H48" s="345">
        <v>2120</v>
      </c>
      <c r="I48" s="345">
        <v>2100</v>
      </c>
      <c r="J48" s="345">
        <f t="shared" si="1"/>
        <v>2100</v>
      </c>
      <c r="K48" s="346">
        <f t="shared" si="0"/>
        <v>2100</v>
      </c>
    </row>
    <row r="49" spans="1:11" ht="15" x14ac:dyDescent="0.2">
      <c r="A49" s="532">
        <v>41</v>
      </c>
      <c r="B49" s="19"/>
      <c r="C49" s="715" t="s">
        <v>44</v>
      </c>
      <c r="D49" s="691"/>
      <c r="E49" s="11">
        <v>124</v>
      </c>
      <c r="F49" s="11">
        <v>46</v>
      </c>
      <c r="G49" s="11">
        <v>300</v>
      </c>
      <c r="H49" s="345">
        <v>150</v>
      </c>
      <c r="I49" s="345">
        <v>200</v>
      </c>
      <c r="J49" s="345">
        <f t="shared" si="1"/>
        <v>200</v>
      </c>
      <c r="K49" s="346">
        <f t="shared" si="0"/>
        <v>200</v>
      </c>
    </row>
    <row r="50" spans="1:11" ht="15" x14ac:dyDescent="0.2">
      <c r="A50" s="532">
        <v>41</v>
      </c>
      <c r="B50" s="19"/>
      <c r="C50" s="715" t="s">
        <v>149</v>
      </c>
      <c r="D50" s="691"/>
      <c r="E50" s="11">
        <v>765</v>
      </c>
      <c r="F50" s="11">
        <v>837</v>
      </c>
      <c r="G50" s="11">
        <v>950</v>
      </c>
      <c r="H50" s="345">
        <v>930</v>
      </c>
      <c r="I50" s="345">
        <v>940</v>
      </c>
      <c r="J50" s="345">
        <f t="shared" si="1"/>
        <v>940</v>
      </c>
      <c r="K50" s="346">
        <f t="shared" si="0"/>
        <v>940</v>
      </c>
    </row>
    <row r="51" spans="1:11" ht="15" x14ac:dyDescent="0.2">
      <c r="A51" s="532">
        <v>41</v>
      </c>
      <c r="B51" s="19"/>
      <c r="C51" s="715" t="s">
        <v>150</v>
      </c>
      <c r="D51" s="691"/>
      <c r="E51" s="11">
        <v>248</v>
      </c>
      <c r="F51" s="11">
        <v>108</v>
      </c>
      <c r="G51" s="11">
        <v>500</v>
      </c>
      <c r="H51" s="345">
        <v>360</v>
      </c>
      <c r="I51" s="345">
        <v>400</v>
      </c>
      <c r="J51" s="345">
        <f t="shared" si="1"/>
        <v>400</v>
      </c>
      <c r="K51" s="346">
        <f t="shared" si="0"/>
        <v>400</v>
      </c>
    </row>
    <row r="52" spans="1:11" ht="15" x14ac:dyDescent="0.2">
      <c r="A52" s="532">
        <v>41</v>
      </c>
      <c r="B52" s="19"/>
      <c r="C52" s="715" t="s">
        <v>167</v>
      </c>
      <c r="D52" s="691"/>
      <c r="E52" s="11">
        <v>80</v>
      </c>
      <c r="F52" s="11">
        <v>84</v>
      </c>
      <c r="G52" s="11">
        <v>90</v>
      </c>
      <c r="H52" s="345">
        <v>84</v>
      </c>
      <c r="I52" s="345">
        <v>90</v>
      </c>
      <c r="J52" s="345">
        <f t="shared" si="1"/>
        <v>90</v>
      </c>
      <c r="K52" s="346">
        <f t="shared" si="0"/>
        <v>90</v>
      </c>
    </row>
    <row r="53" spans="1:11" ht="15" x14ac:dyDescent="0.2">
      <c r="A53" s="532">
        <v>41</v>
      </c>
      <c r="B53" s="19"/>
      <c r="C53" s="715" t="s">
        <v>165</v>
      </c>
      <c r="D53" s="691"/>
      <c r="E53" s="11">
        <v>50</v>
      </c>
      <c r="F53" s="11">
        <v>50</v>
      </c>
      <c r="G53" s="11">
        <v>60</v>
      </c>
      <c r="H53" s="345">
        <v>50</v>
      </c>
      <c r="I53" s="345">
        <v>60</v>
      </c>
      <c r="J53" s="345">
        <f t="shared" si="1"/>
        <v>60</v>
      </c>
      <c r="K53" s="346">
        <f t="shared" si="0"/>
        <v>60</v>
      </c>
    </row>
    <row r="54" spans="1:11" ht="15" x14ac:dyDescent="0.2">
      <c r="A54" s="532">
        <v>41</v>
      </c>
      <c r="B54" s="19"/>
      <c r="C54" s="668" t="s">
        <v>45</v>
      </c>
      <c r="D54" s="691"/>
      <c r="E54" s="11">
        <v>698</v>
      </c>
      <c r="F54" s="11">
        <v>718</v>
      </c>
      <c r="G54" s="11">
        <v>800</v>
      </c>
      <c r="H54" s="345">
        <v>950</v>
      </c>
      <c r="I54" s="345">
        <v>900</v>
      </c>
      <c r="J54" s="345">
        <f t="shared" si="1"/>
        <v>900</v>
      </c>
      <c r="K54" s="346">
        <f t="shared" si="0"/>
        <v>900</v>
      </c>
    </row>
    <row r="55" spans="1:11" ht="15" x14ac:dyDescent="0.2">
      <c r="A55" s="532">
        <v>41</v>
      </c>
      <c r="B55" s="19"/>
      <c r="C55" s="668" t="s">
        <v>152</v>
      </c>
      <c r="D55" s="691"/>
      <c r="E55" s="11">
        <v>16</v>
      </c>
      <c r="F55" s="11">
        <v>257</v>
      </c>
      <c r="G55" s="11">
        <v>300</v>
      </c>
      <c r="H55" s="345">
        <v>200</v>
      </c>
      <c r="I55" s="345">
        <v>250</v>
      </c>
      <c r="J55" s="345">
        <f t="shared" si="1"/>
        <v>250</v>
      </c>
      <c r="K55" s="346">
        <f t="shared" si="0"/>
        <v>250</v>
      </c>
    </row>
    <row r="56" spans="1:11" ht="15" x14ac:dyDescent="0.2">
      <c r="A56" s="532">
        <v>41</v>
      </c>
      <c r="B56" s="19"/>
      <c r="C56" s="668" t="s">
        <v>51</v>
      </c>
      <c r="D56" s="691"/>
      <c r="E56" s="11">
        <v>1797</v>
      </c>
      <c r="F56" s="11">
        <v>0</v>
      </c>
      <c r="G56" s="11">
        <v>200</v>
      </c>
      <c r="H56" s="345">
        <v>0</v>
      </c>
      <c r="I56" s="345">
        <v>150</v>
      </c>
      <c r="J56" s="345">
        <f t="shared" si="1"/>
        <v>150</v>
      </c>
      <c r="K56" s="346">
        <f t="shared" si="0"/>
        <v>150</v>
      </c>
    </row>
    <row r="57" spans="1:11" ht="15" x14ac:dyDescent="0.2">
      <c r="A57" s="532">
        <v>41</v>
      </c>
      <c r="B57" s="19"/>
      <c r="C57" s="251" t="s">
        <v>279</v>
      </c>
      <c r="D57" s="243"/>
      <c r="E57" s="11">
        <v>0</v>
      </c>
      <c r="F57" s="11">
        <v>0</v>
      </c>
      <c r="G57" s="11">
        <v>0</v>
      </c>
      <c r="H57" s="345">
        <v>20</v>
      </c>
      <c r="I57" s="345">
        <v>50</v>
      </c>
      <c r="J57" s="345">
        <f t="shared" si="1"/>
        <v>50</v>
      </c>
      <c r="K57" s="346">
        <f t="shared" si="0"/>
        <v>50</v>
      </c>
    </row>
    <row r="58" spans="1:11" ht="15" x14ac:dyDescent="0.2">
      <c r="A58" s="532">
        <v>41</v>
      </c>
      <c r="B58" s="259"/>
      <c r="C58" s="251" t="s">
        <v>280</v>
      </c>
      <c r="D58" s="243"/>
      <c r="E58" s="11">
        <v>0</v>
      </c>
      <c r="F58" s="11">
        <v>0</v>
      </c>
      <c r="G58" s="11">
        <v>0</v>
      </c>
      <c r="H58" s="345">
        <v>79</v>
      </c>
      <c r="I58" s="345">
        <v>50</v>
      </c>
      <c r="J58" s="345">
        <f t="shared" si="1"/>
        <v>50</v>
      </c>
      <c r="K58" s="346">
        <f t="shared" si="0"/>
        <v>50</v>
      </c>
    </row>
    <row r="59" spans="1:11" ht="15" x14ac:dyDescent="0.2">
      <c r="A59" s="532">
        <v>41</v>
      </c>
      <c r="B59" s="19"/>
      <c r="C59" s="25" t="s">
        <v>114</v>
      </c>
      <c r="D59" s="27"/>
      <c r="E59" s="11">
        <v>56</v>
      </c>
      <c r="F59" s="11">
        <v>90</v>
      </c>
      <c r="G59" s="11">
        <v>100</v>
      </c>
      <c r="H59" s="345">
        <v>540</v>
      </c>
      <c r="I59" s="345">
        <v>500</v>
      </c>
      <c r="J59" s="345">
        <f t="shared" si="1"/>
        <v>500</v>
      </c>
      <c r="K59" s="346">
        <f t="shared" si="0"/>
        <v>500</v>
      </c>
    </row>
    <row r="60" spans="1:11" ht="15" x14ac:dyDescent="0.2">
      <c r="A60" s="532">
        <v>41</v>
      </c>
      <c r="B60" s="19"/>
      <c r="C60" s="251" t="s">
        <v>281</v>
      </c>
      <c r="D60" s="243"/>
      <c r="E60" s="11">
        <v>0</v>
      </c>
      <c r="F60" s="11">
        <v>0</v>
      </c>
      <c r="G60" s="11">
        <v>0</v>
      </c>
      <c r="H60" s="345">
        <v>80</v>
      </c>
      <c r="I60" s="345">
        <v>20</v>
      </c>
      <c r="J60" s="345">
        <f>I60</f>
        <v>20</v>
      </c>
      <c r="K60" s="348">
        <f>I60</f>
        <v>20</v>
      </c>
    </row>
    <row r="61" spans="1:11" ht="15" x14ac:dyDescent="0.2">
      <c r="A61" s="532">
        <v>41</v>
      </c>
      <c r="B61" s="19"/>
      <c r="C61" s="668" t="s">
        <v>46</v>
      </c>
      <c r="D61" s="691"/>
      <c r="E61" s="11">
        <v>3200</v>
      </c>
      <c r="F61" s="11">
        <v>3231</v>
      </c>
      <c r="G61" s="11">
        <v>3300</v>
      </c>
      <c r="H61" s="345">
        <v>4367</v>
      </c>
      <c r="I61" s="345">
        <v>4400</v>
      </c>
      <c r="J61" s="345">
        <f t="shared" si="1"/>
        <v>4400</v>
      </c>
      <c r="K61" s="346">
        <f t="shared" si="0"/>
        <v>4400</v>
      </c>
    </row>
    <row r="62" spans="1:11" ht="15" x14ac:dyDescent="0.2">
      <c r="A62" s="532">
        <v>41</v>
      </c>
      <c r="B62" s="19"/>
      <c r="C62" s="251" t="s">
        <v>52</v>
      </c>
      <c r="D62" s="243"/>
      <c r="E62" s="11">
        <v>0</v>
      </c>
      <c r="F62" s="11">
        <v>0</v>
      </c>
      <c r="G62" s="11">
        <v>0</v>
      </c>
      <c r="H62" s="345">
        <v>4</v>
      </c>
      <c r="I62" s="345">
        <v>10</v>
      </c>
      <c r="J62" s="347">
        <f>I62</f>
        <v>10</v>
      </c>
      <c r="K62" s="346">
        <f>I62</f>
        <v>10</v>
      </c>
    </row>
    <row r="63" spans="1:11" ht="15" x14ac:dyDescent="0.2">
      <c r="A63" s="532">
        <v>41</v>
      </c>
      <c r="B63" s="19"/>
      <c r="C63" s="668" t="s">
        <v>47</v>
      </c>
      <c r="D63" s="691"/>
      <c r="E63" s="11">
        <v>424</v>
      </c>
      <c r="F63" s="11">
        <v>466</v>
      </c>
      <c r="G63" s="11">
        <v>600</v>
      </c>
      <c r="H63" s="345">
        <v>610</v>
      </c>
      <c r="I63" s="345">
        <v>650</v>
      </c>
      <c r="J63" s="345">
        <f t="shared" si="1"/>
        <v>650</v>
      </c>
      <c r="K63" s="346">
        <f t="shared" si="0"/>
        <v>650</v>
      </c>
    </row>
    <row r="64" spans="1:11" ht="15" x14ac:dyDescent="0.2">
      <c r="A64" s="532">
        <v>41</v>
      </c>
      <c r="B64" s="19"/>
      <c r="C64" s="668" t="s">
        <v>53</v>
      </c>
      <c r="D64" s="685"/>
      <c r="E64" s="11">
        <v>860</v>
      </c>
      <c r="F64" s="11">
        <v>860</v>
      </c>
      <c r="G64" s="11">
        <v>1000</v>
      </c>
      <c r="H64" s="345">
        <v>1160</v>
      </c>
      <c r="I64" s="345">
        <v>1000</v>
      </c>
      <c r="J64" s="345">
        <f t="shared" si="1"/>
        <v>1000</v>
      </c>
      <c r="K64" s="346">
        <f t="shared" si="0"/>
        <v>1000</v>
      </c>
    </row>
    <row r="65" spans="1:13" ht="15" x14ac:dyDescent="0.2">
      <c r="A65" s="532">
        <v>41</v>
      </c>
      <c r="B65" s="19"/>
      <c r="C65" s="668" t="s">
        <v>65</v>
      </c>
      <c r="D65" s="691"/>
      <c r="E65" s="11">
        <v>155</v>
      </c>
      <c r="F65" s="11">
        <v>120</v>
      </c>
      <c r="G65" s="11">
        <v>200</v>
      </c>
      <c r="H65" s="345">
        <v>276</v>
      </c>
      <c r="I65" s="345">
        <v>200</v>
      </c>
      <c r="J65" s="345">
        <f t="shared" si="1"/>
        <v>200</v>
      </c>
      <c r="K65" s="346">
        <f t="shared" si="0"/>
        <v>200</v>
      </c>
    </row>
    <row r="66" spans="1:13" ht="15" x14ac:dyDescent="0.2">
      <c r="A66" s="532">
        <v>111</v>
      </c>
      <c r="B66" s="19"/>
      <c r="C66" s="668" t="s">
        <v>128</v>
      </c>
      <c r="D66" s="691"/>
      <c r="E66" s="11">
        <v>519</v>
      </c>
      <c r="F66" s="11">
        <v>624</v>
      </c>
      <c r="G66" s="11">
        <v>650</v>
      </c>
      <c r="H66" s="345">
        <v>620</v>
      </c>
      <c r="I66" s="345">
        <v>650</v>
      </c>
      <c r="J66" s="345">
        <f t="shared" si="1"/>
        <v>650</v>
      </c>
      <c r="K66" s="346">
        <f t="shared" si="0"/>
        <v>650</v>
      </c>
    </row>
    <row r="67" spans="1:13" ht="15" x14ac:dyDescent="0.2">
      <c r="A67" s="532">
        <v>41</v>
      </c>
      <c r="B67" s="19"/>
      <c r="C67" s="668" t="s">
        <v>48</v>
      </c>
      <c r="D67" s="669"/>
      <c r="E67" s="11">
        <v>1878</v>
      </c>
      <c r="F67" s="11">
        <v>2900</v>
      </c>
      <c r="G67" s="11">
        <v>2900</v>
      </c>
      <c r="H67" s="345">
        <v>1900</v>
      </c>
      <c r="I67" s="345">
        <v>2000</v>
      </c>
      <c r="J67" s="345">
        <f t="shared" si="1"/>
        <v>2000</v>
      </c>
      <c r="K67" s="346">
        <f t="shared" si="0"/>
        <v>2000</v>
      </c>
    </row>
    <row r="68" spans="1:13" ht="15" x14ac:dyDescent="0.2">
      <c r="A68" s="532">
        <v>41</v>
      </c>
      <c r="B68" s="19"/>
      <c r="C68" s="25" t="s">
        <v>199</v>
      </c>
      <c r="D68" s="40"/>
      <c r="E68" s="11">
        <v>0</v>
      </c>
      <c r="F68" s="11">
        <v>118</v>
      </c>
      <c r="G68" s="11">
        <v>100</v>
      </c>
      <c r="H68" s="345">
        <v>48</v>
      </c>
      <c r="I68" s="345">
        <v>100</v>
      </c>
      <c r="J68" s="345">
        <f t="shared" si="1"/>
        <v>100</v>
      </c>
      <c r="K68" s="346">
        <f t="shared" si="0"/>
        <v>100</v>
      </c>
    </row>
    <row r="69" spans="1:13" ht="15" x14ac:dyDescent="0.2">
      <c r="A69" s="534"/>
      <c r="B69" s="134"/>
      <c r="C69" s="135"/>
      <c r="D69" s="136"/>
      <c r="E69" s="127"/>
      <c r="F69" s="127"/>
      <c r="G69" s="127"/>
      <c r="H69" s="349"/>
      <c r="I69" s="349"/>
      <c r="J69" s="349"/>
      <c r="K69" s="350"/>
    </row>
    <row r="70" spans="1:13" ht="15.75" thickBot="1" x14ac:dyDescent="0.25">
      <c r="A70" s="535"/>
      <c r="B70" s="472">
        <v>600</v>
      </c>
      <c r="C70" s="730" t="s">
        <v>132</v>
      </c>
      <c r="D70" s="731"/>
      <c r="E70" s="448">
        <f>SUM(E8:E68)</f>
        <v>78747</v>
      </c>
      <c r="F70" s="448">
        <f>SUM(F8:F69)</f>
        <v>85748</v>
      </c>
      <c r="G70" s="448">
        <f>SUM(G8:G68)</f>
        <v>100270</v>
      </c>
      <c r="H70" s="448">
        <f>SUM(H8:H69)</f>
        <v>112469</v>
      </c>
      <c r="I70" s="448">
        <f>SUM(I8:I69)</f>
        <v>105200</v>
      </c>
      <c r="J70" s="448">
        <f>SUM(J8:J68)</f>
        <v>105200</v>
      </c>
      <c r="K70" s="449">
        <f>SUM(K8:K68)</f>
        <v>105200</v>
      </c>
    </row>
    <row r="71" spans="1:13" ht="15.75" thickTop="1" x14ac:dyDescent="0.2">
      <c r="A71" s="536"/>
      <c r="B71" s="60"/>
      <c r="C71" s="703"/>
      <c r="D71" s="725"/>
      <c r="E71" s="57"/>
      <c r="F71" s="57"/>
      <c r="G71" s="58"/>
      <c r="H71" s="351"/>
      <c r="I71" s="351"/>
      <c r="J71" s="351"/>
      <c r="K71" s="352"/>
    </row>
    <row r="72" spans="1:13" ht="15.75" x14ac:dyDescent="0.25">
      <c r="A72" s="537"/>
      <c r="B72" s="394"/>
      <c r="C72" s="773" t="s">
        <v>58</v>
      </c>
      <c r="D72" s="774"/>
      <c r="E72" s="121"/>
      <c r="F72" s="121"/>
      <c r="G72" s="148"/>
      <c r="H72" s="353"/>
      <c r="I72" s="353"/>
      <c r="J72" s="353"/>
      <c r="K72" s="354"/>
    </row>
    <row r="73" spans="1:13" ht="15" x14ac:dyDescent="0.2">
      <c r="A73" s="538"/>
      <c r="B73" s="395"/>
      <c r="C73" s="775" t="s">
        <v>210</v>
      </c>
      <c r="D73" s="776"/>
      <c r="E73" s="54"/>
      <c r="F73" s="54"/>
      <c r="G73" s="58"/>
      <c r="H73" s="351"/>
      <c r="I73" s="351"/>
      <c r="J73" s="351"/>
      <c r="K73" s="352"/>
      <c r="L73" s="263"/>
      <c r="M73" s="264"/>
    </row>
    <row r="74" spans="1:13" ht="15" x14ac:dyDescent="0.2">
      <c r="A74" s="86">
        <v>41</v>
      </c>
      <c r="B74" s="19"/>
      <c r="C74" s="715" t="s">
        <v>59</v>
      </c>
      <c r="D74" s="691"/>
      <c r="E74" s="11">
        <v>1369</v>
      </c>
      <c r="F74" s="11">
        <v>900</v>
      </c>
      <c r="G74" s="11">
        <v>1800</v>
      </c>
      <c r="H74" s="345">
        <v>3770</v>
      </c>
      <c r="I74" s="345">
        <v>3800</v>
      </c>
      <c r="J74" s="345">
        <f>I74</f>
        <v>3800</v>
      </c>
      <c r="K74" s="346">
        <f>I74</f>
        <v>3800</v>
      </c>
    </row>
    <row r="75" spans="1:13" ht="15" x14ac:dyDescent="0.2">
      <c r="A75" s="86">
        <v>41</v>
      </c>
      <c r="B75" s="19"/>
      <c r="C75" s="715" t="s">
        <v>118</v>
      </c>
      <c r="D75" s="716"/>
      <c r="E75" s="11">
        <v>1192</v>
      </c>
      <c r="F75" s="11">
        <v>1477</v>
      </c>
      <c r="G75" s="11">
        <v>1300</v>
      </c>
      <c r="H75" s="345">
        <v>1430</v>
      </c>
      <c r="I75" s="345">
        <v>1400</v>
      </c>
      <c r="J75" s="345">
        <f>I75</f>
        <v>1400</v>
      </c>
      <c r="K75" s="346">
        <f>I75</f>
        <v>1400</v>
      </c>
    </row>
    <row r="76" spans="1:13" ht="15" x14ac:dyDescent="0.2">
      <c r="A76" s="539"/>
      <c r="B76" s="133"/>
      <c r="C76" s="309" t="s">
        <v>324</v>
      </c>
      <c r="D76" s="310"/>
      <c r="E76" s="121"/>
      <c r="F76" s="121"/>
      <c r="G76" s="121"/>
      <c r="H76" s="355"/>
      <c r="I76" s="355"/>
      <c r="J76" s="355"/>
      <c r="K76" s="356"/>
    </row>
    <row r="77" spans="1:13" ht="15" x14ac:dyDescent="0.2">
      <c r="A77" s="539">
        <v>41</v>
      </c>
      <c r="B77" s="133"/>
      <c r="C77" s="265" t="s">
        <v>282</v>
      </c>
      <c r="D77" s="252"/>
      <c r="E77" s="121">
        <v>0</v>
      </c>
      <c r="F77" s="121">
        <v>0</v>
      </c>
      <c r="G77" s="121">
        <v>0</v>
      </c>
      <c r="H77" s="355">
        <v>130</v>
      </c>
      <c r="I77" s="355">
        <v>90</v>
      </c>
      <c r="J77" s="355">
        <f>I77</f>
        <v>90</v>
      </c>
      <c r="K77" s="356">
        <f>I77</f>
        <v>90</v>
      </c>
    </row>
    <row r="78" spans="1:13" ht="15" x14ac:dyDescent="0.2">
      <c r="A78" s="539">
        <v>41</v>
      </c>
      <c r="B78" s="133"/>
      <c r="C78" s="265" t="s">
        <v>283</v>
      </c>
      <c r="D78" s="252"/>
      <c r="E78" s="121">
        <v>0</v>
      </c>
      <c r="F78" s="121">
        <v>0</v>
      </c>
      <c r="G78" s="121">
        <v>0</v>
      </c>
      <c r="H78" s="355">
        <v>218</v>
      </c>
      <c r="I78" s="355">
        <v>250</v>
      </c>
      <c r="J78" s="355">
        <f>I78</f>
        <v>250</v>
      </c>
      <c r="K78" s="356">
        <f>I78</f>
        <v>250</v>
      </c>
    </row>
    <row r="79" spans="1:13" ht="15" x14ac:dyDescent="0.2">
      <c r="A79" s="539"/>
      <c r="B79" s="133"/>
      <c r="C79" s="135"/>
      <c r="D79" s="118"/>
      <c r="E79" s="121"/>
      <c r="F79" s="121"/>
      <c r="G79" s="121"/>
      <c r="H79" s="355"/>
      <c r="I79" s="355"/>
      <c r="J79" s="355"/>
      <c r="K79" s="356"/>
    </row>
    <row r="80" spans="1:13" ht="15.75" thickBot="1" x14ac:dyDescent="0.25">
      <c r="A80" s="540"/>
      <c r="B80" s="392">
        <v>600</v>
      </c>
      <c r="C80" s="777" t="s">
        <v>60</v>
      </c>
      <c r="D80" s="778"/>
      <c r="E80" s="255">
        <f>SUM(E74:E75)</f>
        <v>2561</v>
      </c>
      <c r="F80" s="255">
        <f>SUM(F74:F75)</f>
        <v>2377</v>
      </c>
      <c r="G80" s="255">
        <f>SUM(G74:G75)</f>
        <v>3100</v>
      </c>
      <c r="H80" s="255">
        <f>SUM(H74:H79)</f>
        <v>5548</v>
      </c>
      <c r="I80" s="255">
        <f>SUM(I74:I79)</f>
        <v>5540</v>
      </c>
      <c r="J80" s="255">
        <f>SUM(J74:J79)</f>
        <v>5540</v>
      </c>
      <c r="K80" s="393">
        <f>SUM(K74:K79)</f>
        <v>5540</v>
      </c>
    </row>
    <row r="81" spans="1:11" ht="15.75" thickTop="1" x14ac:dyDescent="0.2">
      <c r="A81" s="112"/>
      <c r="B81" s="62"/>
      <c r="C81" s="703"/>
      <c r="D81" s="779"/>
      <c r="E81" s="54"/>
      <c r="F81" s="54"/>
      <c r="G81" s="58"/>
      <c r="H81" s="351"/>
      <c r="I81" s="351"/>
      <c r="J81" s="351"/>
      <c r="K81" s="352"/>
    </row>
    <row r="82" spans="1:11" ht="15.75" x14ac:dyDescent="0.25">
      <c r="A82" s="541"/>
      <c r="B82" s="396"/>
      <c r="C82" s="726" t="s">
        <v>66</v>
      </c>
      <c r="D82" s="780"/>
      <c r="E82" s="121"/>
      <c r="F82" s="121"/>
      <c r="G82" s="148"/>
      <c r="H82" s="353"/>
      <c r="I82" s="353"/>
      <c r="J82" s="353"/>
      <c r="K82" s="354"/>
    </row>
    <row r="83" spans="1:11" ht="15.75" x14ac:dyDescent="0.25">
      <c r="A83" s="542"/>
      <c r="B83" s="397"/>
      <c r="C83" s="398" t="s">
        <v>210</v>
      </c>
      <c r="D83" s="399"/>
      <c r="E83" s="54"/>
      <c r="F83" s="54"/>
      <c r="G83" s="58"/>
      <c r="H83" s="351"/>
      <c r="I83" s="351"/>
      <c r="J83" s="351"/>
      <c r="K83" s="352"/>
    </row>
    <row r="84" spans="1:11" ht="15" x14ac:dyDescent="0.2">
      <c r="A84" s="532">
        <v>111</v>
      </c>
      <c r="B84" s="19"/>
      <c r="C84" s="668" t="s">
        <v>175</v>
      </c>
      <c r="D84" s="691"/>
      <c r="E84" s="11">
        <v>57</v>
      </c>
      <c r="F84" s="11">
        <v>0</v>
      </c>
      <c r="G84" s="11">
        <v>0</v>
      </c>
      <c r="H84" s="345">
        <v>0</v>
      </c>
      <c r="I84" s="345">
        <v>0</v>
      </c>
      <c r="J84" s="345">
        <v>0</v>
      </c>
      <c r="K84" s="346">
        <v>0</v>
      </c>
    </row>
    <row r="85" spans="1:11" ht="15" x14ac:dyDescent="0.2">
      <c r="A85" s="532">
        <v>111</v>
      </c>
      <c r="B85" s="19"/>
      <c r="C85" s="668" t="s">
        <v>32</v>
      </c>
      <c r="D85" s="691"/>
      <c r="E85" s="11">
        <v>6</v>
      </c>
      <c r="F85" s="11">
        <v>1</v>
      </c>
      <c r="G85" s="11">
        <v>0</v>
      </c>
      <c r="H85" s="345">
        <v>4</v>
      </c>
      <c r="I85" s="345">
        <v>0</v>
      </c>
      <c r="J85" s="345">
        <v>0</v>
      </c>
      <c r="K85" s="346">
        <v>0</v>
      </c>
    </row>
    <row r="86" spans="1:11" ht="15" x14ac:dyDescent="0.2">
      <c r="A86" s="532">
        <v>111</v>
      </c>
      <c r="B86" s="19"/>
      <c r="C86" s="668" t="s">
        <v>113</v>
      </c>
      <c r="D86" s="669"/>
      <c r="E86" s="11">
        <v>0</v>
      </c>
      <c r="F86" s="11">
        <v>0</v>
      </c>
      <c r="G86" s="11">
        <v>0</v>
      </c>
      <c r="H86" s="345">
        <v>0</v>
      </c>
      <c r="I86" s="345">
        <v>0</v>
      </c>
      <c r="J86" s="345">
        <v>0</v>
      </c>
      <c r="K86" s="346">
        <v>0</v>
      </c>
    </row>
    <row r="87" spans="1:11" ht="15" x14ac:dyDescent="0.2">
      <c r="A87" s="532">
        <v>111</v>
      </c>
      <c r="B87" s="19"/>
      <c r="C87" s="25" t="s">
        <v>33</v>
      </c>
      <c r="D87" s="40"/>
      <c r="E87" s="11">
        <v>1</v>
      </c>
      <c r="F87" s="11">
        <v>0</v>
      </c>
      <c r="G87" s="11">
        <v>0</v>
      </c>
      <c r="H87" s="345">
        <v>0</v>
      </c>
      <c r="I87" s="345">
        <v>0</v>
      </c>
      <c r="J87" s="345">
        <v>0</v>
      </c>
      <c r="K87" s="346">
        <v>0</v>
      </c>
    </row>
    <row r="88" spans="1:11" ht="15" x14ac:dyDescent="0.2">
      <c r="A88" s="532">
        <v>111</v>
      </c>
      <c r="B88" s="19"/>
      <c r="C88" s="668" t="s">
        <v>34</v>
      </c>
      <c r="D88" s="691"/>
      <c r="E88" s="11">
        <v>8</v>
      </c>
      <c r="F88" s="11">
        <v>10</v>
      </c>
      <c r="G88" s="11">
        <v>0</v>
      </c>
      <c r="H88" s="345">
        <v>30</v>
      </c>
      <c r="I88" s="345">
        <v>0</v>
      </c>
      <c r="J88" s="345">
        <v>0</v>
      </c>
      <c r="K88" s="346">
        <v>0</v>
      </c>
    </row>
    <row r="89" spans="1:11" ht="15" x14ac:dyDescent="0.2">
      <c r="A89" s="532">
        <v>111</v>
      </c>
      <c r="B89" s="19"/>
      <c r="C89" s="668" t="s">
        <v>35</v>
      </c>
      <c r="D89" s="691"/>
      <c r="E89" s="11">
        <v>0</v>
      </c>
      <c r="F89" s="11">
        <v>1</v>
      </c>
      <c r="G89" s="11">
        <v>0</v>
      </c>
      <c r="H89" s="345">
        <v>2</v>
      </c>
      <c r="I89" s="345">
        <v>0</v>
      </c>
      <c r="J89" s="345">
        <v>0</v>
      </c>
      <c r="K89" s="346">
        <v>0</v>
      </c>
    </row>
    <row r="90" spans="1:11" ht="15" x14ac:dyDescent="0.2">
      <c r="A90" s="532">
        <v>111</v>
      </c>
      <c r="B90" s="19"/>
      <c r="C90" s="668" t="s">
        <v>36</v>
      </c>
      <c r="D90" s="691"/>
      <c r="E90" s="11">
        <v>2</v>
      </c>
      <c r="F90" s="11">
        <v>1</v>
      </c>
      <c r="G90" s="11">
        <v>0</v>
      </c>
      <c r="H90" s="345">
        <v>1</v>
      </c>
      <c r="I90" s="345">
        <v>0</v>
      </c>
      <c r="J90" s="345">
        <v>0</v>
      </c>
      <c r="K90" s="346">
        <v>0</v>
      </c>
    </row>
    <row r="91" spans="1:11" ht="15" x14ac:dyDescent="0.2">
      <c r="A91" s="532">
        <v>111</v>
      </c>
      <c r="B91" s="19"/>
      <c r="C91" s="25" t="s">
        <v>141</v>
      </c>
      <c r="D91" s="27"/>
      <c r="E91" s="11">
        <v>1</v>
      </c>
      <c r="F91" s="11">
        <v>0</v>
      </c>
      <c r="G91" s="11">
        <v>0</v>
      </c>
      <c r="H91" s="345">
        <v>0</v>
      </c>
      <c r="I91" s="345">
        <v>0</v>
      </c>
      <c r="J91" s="345">
        <v>0</v>
      </c>
      <c r="K91" s="346">
        <v>0</v>
      </c>
    </row>
    <row r="92" spans="1:11" ht="15" x14ac:dyDescent="0.2">
      <c r="A92" s="532">
        <v>111</v>
      </c>
      <c r="B92" s="19"/>
      <c r="C92" s="668" t="s">
        <v>104</v>
      </c>
      <c r="D92" s="691"/>
      <c r="E92" s="11">
        <v>3</v>
      </c>
      <c r="F92" s="11">
        <v>3</v>
      </c>
      <c r="G92" s="11">
        <v>0</v>
      </c>
      <c r="H92" s="345">
        <v>10</v>
      </c>
      <c r="I92" s="345">
        <v>0</v>
      </c>
      <c r="J92" s="345">
        <v>0</v>
      </c>
      <c r="K92" s="346">
        <v>0</v>
      </c>
    </row>
    <row r="93" spans="1:11" ht="15" x14ac:dyDescent="0.2">
      <c r="A93" s="532">
        <v>111</v>
      </c>
      <c r="B93" s="19"/>
      <c r="C93" s="668" t="s">
        <v>61</v>
      </c>
      <c r="D93" s="685"/>
      <c r="E93" s="11">
        <v>0</v>
      </c>
      <c r="F93" s="11">
        <v>43</v>
      </c>
      <c r="G93" s="11">
        <v>0</v>
      </c>
      <c r="H93" s="345">
        <v>0</v>
      </c>
      <c r="I93" s="345">
        <v>0</v>
      </c>
      <c r="J93" s="345">
        <v>0</v>
      </c>
      <c r="K93" s="346">
        <v>0</v>
      </c>
    </row>
    <row r="94" spans="1:11" ht="15" x14ac:dyDescent="0.2">
      <c r="A94" s="532">
        <v>111</v>
      </c>
      <c r="B94" s="19"/>
      <c r="C94" s="668" t="s">
        <v>49</v>
      </c>
      <c r="D94" s="691"/>
      <c r="E94" s="11">
        <v>20</v>
      </c>
      <c r="F94" s="11">
        <v>30</v>
      </c>
      <c r="G94" s="11">
        <v>0</v>
      </c>
      <c r="H94" s="345">
        <v>80</v>
      </c>
      <c r="I94" s="345">
        <v>0</v>
      </c>
      <c r="J94" s="345">
        <v>0</v>
      </c>
      <c r="K94" s="346">
        <v>0</v>
      </c>
    </row>
    <row r="95" spans="1:11" ht="15" x14ac:dyDescent="0.2">
      <c r="A95" s="532">
        <v>111</v>
      </c>
      <c r="B95" s="19"/>
      <c r="C95" s="668" t="s">
        <v>133</v>
      </c>
      <c r="D95" s="691"/>
      <c r="E95" s="11">
        <v>0</v>
      </c>
      <c r="F95" s="11">
        <v>0</v>
      </c>
      <c r="G95" s="11">
        <v>0</v>
      </c>
      <c r="H95" s="345">
        <v>0</v>
      </c>
      <c r="I95" s="345">
        <v>0</v>
      </c>
      <c r="J95" s="345">
        <v>0</v>
      </c>
      <c r="K95" s="346">
        <v>0</v>
      </c>
    </row>
    <row r="96" spans="1:11" ht="15" x14ac:dyDescent="0.2">
      <c r="A96" s="532">
        <v>111</v>
      </c>
      <c r="B96" s="19"/>
      <c r="C96" s="25" t="s">
        <v>174</v>
      </c>
      <c r="D96" s="27"/>
      <c r="E96" s="11">
        <v>5</v>
      </c>
      <c r="F96" s="11">
        <v>5</v>
      </c>
      <c r="G96" s="11">
        <v>0</v>
      </c>
      <c r="H96" s="345">
        <v>10</v>
      </c>
      <c r="I96" s="345">
        <v>0</v>
      </c>
      <c r="J96" s="345">
        <v>0</v>
      </c>
      <c r="K96" s="346">
        <v>0</v>
      </c>
    </row>
    <row r="97" spans="1:11" ht="15" x14ac:dyDescent="0.2">
      <c r="A97" s="532">
        <v>111</v>
      </c>
      <c r="B97" s="19"/>
      <c r="C97" s="767" t="s">
        <v>42</v>
      </c>
      <c r="D97" s="768"/>
      <c r="E97" s="11">
        <v>25</v>
      </c>
      <c r="F97" s="11">
        <v>30</v>
      </c>
      <c r="G97" s="11">
        <v>0</v>
      </c>
      <c r="H97" s="345">
        <v>50</v>
      </c>
      <c r="I97" s="345">
        <v>0</v>
      </c>
      <c r="J97" s="345">
        <v>0</v>
      </c>
      <c r="K97" s="346">
        <v>0</v>
      </c>
    </row>
    <row r="98" spans="1:11" ht="15" x14ac:dyDescent="0.2">
      <c r="A98" s="532">
        <v>111</v>
      </c>
      <c r="B98" s="19"/>
      <c r="C98" s="668" t="s">
        <v>44</v>
      </c>
      <c r="D98" s="691"/>
      <c r="E98" s="11">
        <v>14</v>
      </c>
      <c r="F98" s="11">
        <v>13</v>
      </c>
      <c r="G98" s="11">
        <v>0</v>
      </c>
      <c r="H98" s="345">
        <v>42</v>
      </c>
      <c r="I98" s="345">
        <v>0</v>
      </c>
      <c r="J98" s="345">
        <v>0</v>
      </c>
      <c r="K98" s="346">
        <v>0</v>
      </c>
    </row>
    <row r="99" spans="1:11" ht="15" x14ac:dyDescent="0.2">
      <c r="A99" s="532">
        <v>111</v>
      </c>
      <c r="B99" s="19"/>
      <c r="C99" s="251" t="s">
        <v>284</v>
      </c>
      <c r="D99" s="253"/>
      <c r="E99" s="11">
        <v>0</v>
      </c>
      <c r="F99" s="11">
        <v>0</v>
      </c>
      <c r="G99" s="11">
        <v>0</v>
      </c>
      <c r="H99" s="345">
        <v>60</v>
      </c>
      <c r="I99" s="345">
        <v>0</v>
      </c>
      <c r="J99" s="345">
        <v>0</v>
      </c>
      <c r="K99" s="346">
        <v>0</v>
      </c>
    </row>
    <row r="100" spans="1:11" ht="15" x14ac:dyDescent="0.2">
      <c r="A100" s="532">
        <v>111</v>
      </c>
      <c r="B100" s="19"/>
      <c r="C100" s="668" t="s">
        <v>62</v>
      </c>
      <c r="D100" s="691"/>
      <c r="E100" s="11">
        <v>5</v>
      </c>
      <c r="F100" s="11">
        <v>0</v>
      </c>
      <c r="G100" s="11">
        <v>0</v>
      </c>
      <c r="H100" s="345">
        <v>0</v>
      </c>
      <c r="I100" s="345">
        <v>0</v>
      </c>
      <c r="J100" s="345">
        <v>0</v>
      </c>
      <c r="K100" s="346">
        <v>0</v>
      </c>
    </row>
    <row r="101" spans="1:11" ht="15" x14ac:dyDescent="0.2">
      <c r="A101" s="532">
        <v>111</v>
      </c>
      <c r="B101" s="19"/>
      <c r="C101" s="25" t="s">
        <v>176</v>
      </c>
      <c r="D101" s="27"/>
      <c r="E101" s="11">
        <v>29</v>
      </c>
      <c r="F101" s="11">
        <v>0</v>
      </c>
      <c r="G101" s="11">
        <v>0</v>
      </c>
      <c r="H101" s="345">
        <v>0</v>
      </c>
      <c r="I101" s="345">
        <v>0</v>
      </c>
      <c r="J101" s="345">
        <v>0</v>
      </c>
      <c r="K101" s="346">
        <v>0</v>
      </c>
    </row>
    <row r="102" spans="1:11" ht="15" x14ac:dyDescent="0.2">
      <c r="A102" s="532">
        <v>111</v>
      </c>
      <c r="B102" s="19"/>
      <c r="C102" s="251" t="s">
        <v>277</v>
      </c>
      <c r="D102" s="238"/>
      <c r="E102" s="11">
        <v>0</v>
      </c>
      <c r="F102" s="11">
        <v>15</v>
      </c>
      <c r="G102" s="11">
        <v>0</v>
      </c>
      <c r="H102" s="345">
        <v>0</v>
      </c>
      <c r="I102" s="345">
        <v>0</v>
      </c>
      <c r="J102" s="345">
        <v>0</v>
      </c>
      <c r="K102" s="346">
        <v>0</v>
      </c>
    </row>
    <row r="103" spans="1:11" ht="15" x14ac:dyDescent="0.2">
      <c r="A103" s="532">
        <v>111</v>
      </c>
      <c r="B103" s="19"/>
      <c r="C103" s="668" t="s">
        <v>46</v>
      </c>
      <c r="D103" s="691"/>
      <c r="E103" s="11">
        <v>72</v>
      </c>
      <c r="F103" s="11">
        <v>76</v>
      </c>
      <c r="G103" s="11">
        <v>0</v>
      </c>
      <c r="H103" s="345">
        <v>229</v>
      </c>
      <c r="I103" s="345">
        <v>0</v>
      </c>
      <c r="J103" s="345">
        <v>0</v>
      </c>
      <c r="K103" s="346">
        <v>0</v>
      </c>
    </row>
    <row r="104" spans="1:11" ht="15" x14ac:dyDescent="0.2">
      <c r="A104" s="532">
        <v>111</v>
      </c>
      <c r="B104" s="19"/>
      <c r="C104" s="668" t="s">
        <v>63</v>
      </c>
      <c r="D104" s="691"/>
      <c r="E104" s="11">
        <v>215</v>
      </c>
      <c r="F104" s="11">
        <v>225</v>
      </c>
      <c r="G104" s="11">
        <v>0</v>
      </c>
      <c r="H104" s="345">
        <v>686</v>
      </c>
      <c r="I104" s="345">
        <v>0</v>
      </c>
      <c r="J104" s="345">
        <v>0</v>
      </c>
      <c r="K104" s="346">
        <v>0</v>
      </c>
    </row>
    <row r="105" spans="1:11" ht="15" x14ac:dyDescent="0.2">
      <c r="A105" s="86">
        <v>111</v>
      </c>
      <c r="B105" s="19"/>
      <c r="C105" s="715" t="s">
        <v>64</v>
      </c>
      <c r="D105" s="691"/>
      <c r="E105" s="11">
        <v>0</v>
      </c>
      <c r="F105" s="11">
        <v>73</v>
      </c>
      <c r="G105" s="11">
        <v>0</v>
      </c>
      <c r="H105" s="345">
        <v>219</v>
      </c>
      <c r="I105" s="345">
        <v>0</v>
      </c>
      <c r="J105" s="345">
        <v>0</v>
      </c>
      <c r="K105" s="346">
        <v>0</v>
      </c>
    </row>
    <row r="106" spans="1:11" ht="15" x14ac:dyDescent="0.2">
      <c r="A106" s="86">
        <v>111</v>
      </c>
      <c r="B106" s="19"/>
      <c r="C106" s="715" t="s">
        <v>116</v>
      </c>
      <c r="D106" s="691"/>
      <c r="E106" s="11">
        <v>107</v>
      </c>
      <c r="F106" s="11">
        <v>0</v>
      </c>
      <c r="G106" s="11">
        <v>0</v>
      </c>
      <c r="H106" s="345">
        <v>261</v>
      </c>
      <c r="I106" s="345">
        <v>0</v>
      </c>
      <c r="J106" s="345">
        <v>0</v>
      </c>
      <c r="K106" s="346">
        <v>0</v>
      </c>
    </row>
    <row r="107" spans="1:11" ht="15" x14ac:dyDescent="0.2">
      <c r="A107" s="539"/>
      <c r="B107" s="133"/>
      <c r="C107" s="135"/>
      <c r="D107" s="118"/>
      <c r="E107" s="121"/>
      <c r="F107" s="121"/>
      <c r="G107" s="121"/>
      <c r="H107" s="355"/>
      <c r="I107" s="355"/>
      <c r="J107" s="355"/>
      <c r="K107" s="356"/>
    </row>
    <row r="108" spans="1:11" ht="15.75" thickBot="1" x14ac:dyDescent="0.25">
      <c r="A108" s="543"/>
      <c r="B108" s="400" t="s">
        <v>213</v>
      </c>
      <c r="C108" s="717" t="s">
        <v>67</v>
      </c>
      <c r="D108" s="769"/>
      <c r="E108" s="401">
        <f t="shared" ref="E108:K108" si="2">SUM(E84:E106)</f>
        <v>570</v>
      </c>
      <c r="F108" s="401">
        <f t="shared" si="2"/>
        <v>526</v>
      </c>
      <c r="G108" s="401">
        <f t="shared" si="2"/>
        <v>0</v>
      </c>
      <c r="H108" s="401">
        <f t="shared" si="2"/>
        <v>1684</v>
      </c>
      <c r="I108" s="401">
        <f t="shared" si="2"/>
        <v>0</v>
      </c>
      <c r="J108" s="401">
        <f t="shared" si="2"/>
        <v>0</v>
      </c>
      <c r="K108" s="402">
        <f t="shared" si="2"/>
        <v>0</v>
      </c>
    </row>
    <row r="109" spans="1:11" ht="15.75" thickTop="1" x14ac:dyDescent="0.2">
      <c r="A109" s="544"/>
      <c r="B109" s="266"/>
      <c r="C109" s="150"/>
      <c r="D109" s="267"/>
      <c r="E109" s="268"/>
      <c r="F109" s="268"/>
      <c r="G109" s="268"/>
      <c r="H109" s="357"/>
      <c r="I109" s="357"/>
      <c r="J109" s="357"/>
      <c r="K109" s="358"/>
    </row>
    <row r="110" spans="1:11" ht="15" x14ac:dyDescent="0.2">
      <c r="A110" s="545"/>
      <c r="B110" s="469"/>
      <c r="C110" s="752" t="s">
        <v>285</v>
      </c>
      <c r="D110" s="770"/>
      <c r="E110" s="121"/>
      <c r="F110" s="121"/>
      <c r="G110" s="148"/>
      <c r="H110" s="353"/>
      <c r="I110" s="353"/>
      <c r="J110" s="353"/>
      <c r="K110" s="354"/>
    </row>
    <row r="111" spans="1:11" ht="15" x14ac:dyDescent="0.2">
      <c r="A111" s="546"/>
      <c r="B111" s="433"/>
      <c r="C111" s="470" t="s">
        <v>210</v>
      </c>
      <c r="D111" s="471"/>
      <c r="E111" s="54"/>
      <c r="F111" s="54"/>
      <c r="G111" s="58"/>
      <c r="H111" s="351"/>
      <c r="I111" s="351"/>
      <c r="J111" s="351"/>
      <c r="K111" s="352"/>
    </row>
    <row r="112" spans="1:11" ht="15" x14ac:dyDescent="0.2">
      <c r="A112" s="533" t="s">
        <v>159</v>
      </c>
      <c r="B112" s="259"/>
      <c r="C112" s="771" t="s">
        <v>286</v>
      </c>
      <c r="D112" s="772"/>
      <c r="E112" s="274">
        <v>0</v>
      </c>
      <c r="F112" s="274">
        <v>0</v>
      </c>
      <c r="G112" s="275">
        <v>0</v>
      </c>
      <c r="H112" s="347">
        <v>2122</v>
      </c>
      <c r="I112" s="359">
        <v>710</v>
      </c>
      <c r="J112" s="347">
        <f>I112</f>
        <v>710</v>
      </c>
      <c r="K112" s="348">
        <f>I112</f>
        <v>710</v>
      </c>
    </row>
    <row r="113" spans="1:11" ht="15" x14ac:dyDescent="0.2">
      <c r="A113" s="533" t="s">
        <v>160</v>
      </c>
      <c r="B113" s="259"/>
      <c r="C113" s="771" t="s">
        <v>286</v>
      </c>
      <c r="D113" s="772"/>
      <c r="E113" s="274">
        <v>0</v>
      </c>
      <c r="F113" s="274">
        <v>0</v>
      </c>
      <c r="G113" s="274">
        <v>0</v>
      </c>
      <c r="H113" s="347">
        <v>375</v>
      </c>
      <c r="I113" s="347">
        <v>130</v>
      </c>
      <c r="J113" s="347">
        <f>I113</f>
        <v>130</v>
      </c>
      <c r="K113" s="348">
        <f t="shared" ref="K113:K135" si="3">I113</f>
        <v>130</v>
      </c>
    </row>
    <row r="114" spans="1:11" ht="15" x14ac:dyDescent="0.2">
      <c r="A114" s="533">
        <v>41</v>
      </c>
      <c r="B114" s="259"/>
      <c r="C114" s="771" t="s">
        <v>286</v>
      </c>
      <c r="D114" s="772"/>
      <c r="E114" s="274">
        <v>0</v>
      </c>
      <c r="F114" s="274">
        <v>0</v>
      </c>
      <c r="G114" s="274">
        <v>0</v>
      </c>
      <c r="H114" s="347">
        <v>1145</v>
      </c>
      <c r="I114" s="347">
        <v>210</v>
      </c>
      <c r="J114" s="347">
        <f t="shared" ref="J114:J135" si="4">I114</f>
        <v>210</v>
      </c>
      <c r="K114" s="348">
        <f t="shared" si="3"/>
        <v>210</v>
      </c>
    </row>
    <row r="115" spans="1:11" ht="15" x14ac:dyDescent="0.2">
      <c r="A115" s="547" t="s">
        <v>159</v>
      </c>
      <c r="B115" s="259"/>
      <c r="C115" s="251" t="s">
        <v>287</v>
      </c>
      <c r="D115" s="270"/>
      <c r="E115" s="274">
        <v>0</v>
      </c>
      <c r="F115" s="274">
        <v>0</v>
      </c>
      <c r="G115" s="274">
        <v>0</v>
      </c>
      <c r="H115" s="347">
        <v>213</v>
      </c>
      <c r="I115" s="347">
        <v>70</v>
      </c>
      <c r="J115" s="347">
        <f t="shared" si="4"/>
        <v>70</v>
      </c>
      <c r="K115" s="348">
        <f t="shared" si="3"/>
        <v>70</v>
      </c>
    </row>
    <row r="116" spans="1:11" ht="15" x14ac:dyDescent="0.2">
      <c r="A116" s="548" t="s">
        <v>160</v>
      </c>
      <c r="B116" s="271"/>
      <c r="C116" s="272" t="s">
        <v>287</v>
      </c>
      <c r="D116" s="273"/>
      <c r="E116" s="274">
        <v>0</v>
      </c>
      <c r="F116" s="274">
        <v>0</v>
      </c>
      <c r="G116" s="274">
        <v>0</v>
      </c>
      <c r="H116" s="347">
        <v>38</v>
      </c>
      <c r="I116" s="347">
        <v>15</v>
      </c>
      <c r="J116" s="347">
        <f t="shared" si="4"/>
        <v>15</v>
      </c>
      <c r="K116" s="348">
        <f t="shared" si="3"/>
        <v>15</v>
      </c>
    </row>
    <row r="117" spans="1:11" ht="15" x14ac:dyDescent="0.2">
      <c r="A117" s="547">
        <v>41</v>
      </c>
      <c r="B117" s="259"/>
      <c r="C117" s="251" t="s">
        <v>287</v>
      </c>
      <c r="D117" s="273"/>
      <c r="E117" s="274">
        <v>0</v>
      </c>
      <c r="F117" s="274">
        <v>0</v>
      </c>
      <c r="G117" s="274">
        <v>0</v>
      </c>
      <c r="H117" s="347">
        <v>114</v>
      </c>
      <c r="I117" s="347">
        <v>21</v>
      </c>
      <c r="J117" s="347">
        <f t="shared" si="4"/>
        <v>21</v>
      </c>
      <c r="K117" s="348">
        <f t="shared" si="3"/>
        <v>21</v>
      </c>
    </row>
    <row r="118" spans="1:11" ht="15" x14ac:dyDescent="0.2">
      <c r="A118" s="547" t="s">
        <v>159</v>
      </c>
      <c r="B118" s="259"/>
      <c r="C118" s="251" t="s">
        <v>288</v>
      </c>
      <c r="D118" s="273"/>
      <c r="E118" s="274">
        <v>0</v>
      </c>
      <c r="F118" s="274">
        <v>0</v>
      </c>
      <c r="G118" s="274">
        <v>0</v>
      </c>
      <c r="H118" s="347">
        <v>30</v>
      </c>
      <c r="I118" s="347">
        <v>10</v>
      </c>
      <c r="J118" s="347">
        <f t="shared" si="4"/>
        <v>10</v>
      </c>
      <c r="K118" s="348">
        <f t="shared" si="3"/>
        <v>10</v>
      </c>
    </row>
    <row r="119" spans="1:11" ht="15" x14ac:dyDescent="0.2">
      <c r="A119" s="547" t="s">
        <v>160</v>
      </c>
      <c r="B119" s="259"/>
      <c r="C119" s="251" t="s">
        <v>288</v>
      </c>
      <c r="D119" s="273"/>
      <c r="E119" s="274">
        <v>0</v>
      </c>
      <c r="F119" s="274">
        <v>0</v>
      </c>
      <c r="G119" s="274">
        <v>0</v>
      </c>
      <c r="H119" s="347">
        <v>5</v>
      </c>
      <c r="I119" s="347">
        <v>5</v>
      </c>
      <c r="J119" s="347">
        <f t="shared" si="4"/>
        <v>5</v>
      </c>
      <c r="K119" s="348">
        <f t="shared" si="3"/>
        <v>5</v>
      </c>
    </row>
    <row r="120" spans="1:11" ht="15" x14ac:dyDescent="0.2">
      <c r="A120" s="547">
        <v>41</v>
      </c>
      <c r="B120" s="259"/>
      <c r="C120" s="251" t="s">
        <v>288</v>
      </c>
      <c r="D120" s="273"/>
      <c r="E120" s="274">
        <v>0</v>
      </c>
      <c r="F120" s="274">
        <v>0</v>
      </c>
      <c r="G120" s="274">
        <v>0</v>
      </c>
      <c r="H120" s="347">
        <v>16</v>
      </c>
      <c r="I120" s="347">
        <v>5</v>
      </c>
      <c r="J120" s="347">
        <f t="shared" si="4"/>
        <v>5</v>
      </c>
      <c r="K120" s="348">
        <f t="shared" si="3"/>
        <v>5</v>
      </c>
    </row>
    <row r="121" spans="1:11" ht="15" x14ac:dyDescent="0.2">
      <c r="A121" s="547" t="s">
        <v>159</v>
      </c>
      <c r="B121" s="259"/>
      <c r="C121" s="251" t="s">
        <v>289</v>
      </c>
      <c r="D121" s="273"/>
      <c r="E121" s="274">
        <v>0</v>
      </c>
      <c r="F121" s="274">
        <v>0</v>
      </c>
      <c r="G121" s="274">
        <v>0</v>
      </c>
      <c r="H121" s="347">
        <v>297</v>
      </c>
      <c r="I121" s="347">
        <v>100</v>
      </c>
      <c r="J121" s="347">
        <f t="shared" si="4"/>
        <v>100</v>
      </c>
      <c r="K121" s="348">
        <f t="shared" si="3"/>
        <v>100</v>
      </c>
    </row>
    <row r="122" spans="1:11" ht="15" x14ac:dyDescent="0.2">
      <c r="A122" s="547" t="s">
        <v>160</v>
      </c>
      <c r="B122" s="259"/>
      <c r="C122" s="251" t="s">
        <v>289</v>
      </c>
      <c r="D122" s="273"/>
      <c r="E122" s="274">
        <v>0</v>
      </c>
      <c r="F122" s="274">
        <v>0</v>
      </c>
      <c r="G122" s="274">
        <v>0</v>
      </c>
      <c r="H122" s="347">
        <v>52</v>
      </c>
      <c r="I122" s="347">
        <v>20</v>
      </c>
      <c r="J122" s="347">
        <f t="shared" si="4"/>
        <v>20</v>
      </c>
      <c r="K122" s="348">
        <f t="shared" si="3"/>
        <v>20</v>
      </c>
    </row>
    <row r="123" spans="1:11" ht="15" x14ac:dyDescent="0.2">
      <c r="A123" s="547">
        <v>41</v>
      </c>
      <c r="B123" s="259"/>
      <c r="C123" s="251" t="s">
        <v>289</v>
      </c>
      <c r="D123" s="273"/>
      <c r="E123" s="274">
        <v>0</v>
      </c>
      <c r="F123" s="274">
        <v>0</v>
      </c>
      <c r="G123" s="274">
        <v>0</v>
      </c>
      <c r="H123" s="347">
        <v>160</v>
      </c>
      <c r="I123" s="347">
        <v>30</v>
      </c>
      <c r="J123" s="347">
        <f t="shared" si="4"/>
        <v>30</v>
      </c>
      <c r="K123" s="348">
        <f t="shared" si="3"/>
        <v>30</v>
      </c>
    </row>
    <row r="124" spans="1:11" ht="15" x14ac:dyDescent="0.2">
      <c r="A124" s="547" t="s">
        <v>159</v>
      </c>
      <c r="B124" s="259"/>
      <c r="C124" s="251" t="s">
        <v>290</v>
      </c>
      <c r="D124" s="273"/>
      <c r="E124" s="274">
        <v>0</v>
      </c>
      <c r="F124" s="274">
        <v>0</v>
      </c>
      <c r="G124" s="274">
        <v>0</v>
      </c>
      <c r="H124" s="347">
        <v>17</v>
      </c>
      <c r="I124" s="347">
        <v>6</v>
      </c>
      <c r="J124" s="347">
        <f t="shared" si="4"/>
        <v>6</v>
      </c>
      <c r="K124" s="348">
        <f t="shared" si="3"/>
        <v>6</v>
      </c>
    </row>
    <row r="125" spans="1:11" ht="15" x14ac:dyDescent="0.2">
      <c r="A125" s="547" t="s">
        <v>160</v>
      </c>
      <c r="B125" s="259"/>
      <c r="C125" s="251" t="s">
        <v>290</v>
      </c>
      <c r="D125" s="273"/>
      <c r="E125" s="274">
        <v>0</v>
      </c>
      <c r="F125" s="274">
        <v>0</v>
      </c>
      <c r="G125" s="274">
        <v>0</v>
      </c>
      <c r="H125" s="347">
        <v>3</v>
      </c>
      <c r="I125" s="347">
        <v>1</v>
      </c>
      <c r="J125" s="347">
        <f t="shared" si="4"/>
        <v>1</v>
      </c>
      <c r="K125" s="348">
        <f t="shared" si="3"/>
        <v>1</v>
      </c>
    </row>
    <row r="126" spans="1:11" ht="15" x14ac:dyDescent="0.2">
      <c r="A126" s="547">
        <v>41</v>
      </c>
      <c r="B126" s="259"/>
      <c r="C126" s="251" t="s">
        <v>290</v>
      </c>
      <c r="D126" s="273"/>
      <c r="E126" s="274">
        <v>0</v>
      </c>
      <c r="F126" s="274">
        <v>0</v>
      </c>
      <c r="G126" s="274">
        <v>0</v>
      </c>
      <c r="H126" s="347">
        <v>9</v>
      </c>
      <c r="I126" s="347">
        <v>2</v>
      </c>
      <c r="J126" s="347">
        <f t="shared" si="4"/>
        <v>2</v>
      </c>
      <c r="K126" s="348">
        <f t="shared" si="3"/>
        <v>2</v>
      </c>
    </row>
    <row r="127" spans="1:11" ht="15" x14ac:dyDescent="0.2">
      <c r="A127" s="547" t="s">
        <v>159</v>
      </c>
      <c r="B127" s="259"/>
      <c r="C127" s="251" t="s">
        <v>291</v>
      </c>
      <c r="D127" s="273"/>
      <c r="E127" s="274">
        <v>0</v>
      </c>
      <c r="F127" s="274">
        <v>0</v>
      </c>
      <c r="G127" s="274">
        <v>0</v>
      </c>
      <c r="H127" s="347">
        <v>64</v>
      </c>
      <c r="I127" s="347">
        <v>25</v>
      </c>
      <c r="J127" s="347">
        <f t="shared" si="4"/>
        <v>25</v>
      </c>
      <c r="K127" s="348">
        <f t="shared" si="3"/>
        <v>25</v>
      </c>
    </row>
    <row r="128" spans="1:11" ht="15" x14ac:dyDescent="0.2">
      <c r="A128" s="547" t="s">
        <v>160</v>
      </c>
      <c r="B128" s="259"/>
      <c r="C128" s="251" t="s">
        <v>291</v>
      </c>
      <c r="D128" s="273"/>
      <c r="E128" s="274">
        <v>0</v>
      </c>
      <c r="F128" s="274">
        <v>0</v>
      </c>
      <c r="G128" s="274">
        <v>0</v>
      </c>
      <c r="H128" s="347">
        <v>11</v>
      </c>
      <c r="I128" s="347">
        <v>4</v>
      </c>
      <c r="J128" s="347">
        <f t="shared" si="4"/>
        <v>4</v>
      </c>
      <c r="K128" s="348">
        <f t="shared" si="3"/>
        <v>4</v>
      </c>
    </row>
    <row r="129" spans="1:11" ht="15" x14ac:dyDescent="0.2">
      <c r="A129" s="547">
        <v>41</v>
      </c>
      <c r="B129" s="259"/>
      <c r="C129" s="251" t="s">
        <v>291</v>
      </c>
      <c r="D129" s="273"/>
      <c r="E129" s="274">
        <v>0</v>
      </c>
      <c r="F129" s="274">
        <v>0</v>
      </c>
      <c r="G129" s="274">
        <v>0</v>
      </c>
      <c r="H129" s="347">
        <v>34</v>
      </c>
      <c r="I129" s="347">
        <v>7</v>
      </c>
      <c r="J129" s="347">
        <f t="shared" si="4"/>
        <v>7</v>
      </c>
      <c r="K129" s="348">
        <f t="shared" si="3"/>
        <v>7</v>
      </c>
    </row>
    <row r="130" spans="1:11" ht="15" x14ac:dyDescent="0.2">
      <c r="A130" s="547" t="s">
        <v>159</v>
      </c>
      <c r="B130" s="259"/>
      <c r="C130" s="251" t="s">
        <v>292</v>
      </c>
      <c r="D130" s="273"/>
      <c r="E130" s="274">
        <v>0</v>
      </c>
      <c r="F130" s="274">
        <v>0</v>
      </c>
      <c r="G130" s="274">
        <v>0</v>
      </c>
      <c r="H130" s="347">
        <v>21</v>
      </c>
      <c r="I130" s="347">
        <v>7</v>
      </c>
      <c r="J130" s="347">
        <f t="shared" si="4"/>
        <v>7</v>
      </c>
      <c r="K130" s="348">
        <f t="shared" si="3"/>
        <v>7</v>
      </c>
    </row>
    <row r="131" spans="1:11" ht="15" x14ac:dyDescent="0.2">
      <c r="A131" s="547" t="s">
        <v>160</v>
      </c>
      <c r="B131" s="259"/>
      <c r="C131" s="251" t="s">
        <v>292</v>
      </c>
      <c r="D131" s="273"/>
      <c r="E131" s="274">
        <v>0</v>
      </c>
      <c r="F131" s="274">
        <v>0</v>
      </c>
      <c r="G131" s="274">
        <v>0</v>
      </c>
      <c r="H131" s="347">
        <v>4</v>
      </c>
      <c r="I131" s="347">
        <v>2</v>
      </c>
      <c r="J131" s="347">
        <f t="shared" si="4"/>
        <v>2</v>
      </c>
      <c r="K131" s="348">
        <f t="shared" si="3"/>
        <v>2</v>
      </c>
    </row>
    <row r="132" spans="1:11" ht="15" x14ac:dyDescent="0.2">
      <c r="A132" s="547">
        <v>41</v>
      </c>
      <c r="B132" s="259"/>
      <c r="C132" s="251" t="s">
        <v>292</v>
      </c>
      <c r="D132" s="273"/>
      <c r="E132" s="274">
        <v>0</v>
      </c>
      <c r="F132" s="274">
        <v>0</v>
      </c>
      <c r="G132" s="274">
        <v>0</v>
      </c>
      <c r="H132" s="347">
        <v>12</v>
      </c>
      <c r="I132" s="347">
        <v>2</v>
      </c>
      <c r="J132" s="347">
        <f t="shared" si="4"/>
        <v>2</v>
      </c>
      <c r="K132" s="348">
        <f t="shared" si="3"/>
        <v>2</v>
      </c>
    </row>
    <row r="133" spans="1:11" ht="15" x14ac:dyDescent="0.2">
      <c r="A133" s="547" t="s">
        <v>159</v>
      </c>
      <c r="B133" s="259"/>
      <c r="C133" s="251" t="s">
        <v>293</v>
      </c>
      <c r="D133" s="273"/>
      <c r="E133" s="274">
        <v>0</v>
      </c>
      <c r="F133" s="274">
        <v>0</v>
      </c>
      <c r="G133" s="274">
        <v>0</v>
      </c>
      <c r="H133" s="347">
        <v>101</v>
      </c>
      <c r="I133" s="347">
        <v>40</v>
      </c>
      <c r="J133" s="347">
        <f t="shared" si="4"/>
        <v>40</v>
      </c>
      <c r="K133" s="348">
        <f t="shared" si="3"/>
        <v>40</v>
      </c>
    </row>
    <row r="134" spans="1:11" ht="15" x14ac:dyDescent="0.2">
      <c r="A134" s="547" t="s">
        <v>160</v>
      </c>
      <c r="B134" s="259"/>
      <c r="C134" s="251" t="s">
        <v>293</v>
      </c>
      <c r="D134" s="273"/>
      <c r="E134" s="274">
        <v>0</v>
      </c>
      <c r="F134" s="274">
        <v>0</v>
      </c>
      <c r="G134" s="274">
        <v>0</v>
      </c>
      <c r="H134" s="347">
        <v>18</v>
      </c>
      <c r="I134" s="347">
        <v>6</v>
      </c>
      <c r="J134" s="347">
        <f t="shared" si="4"/>
        <v>6</v>
      </c>
      <c r="K134" s="348">
        <f t="shared" si="3"/>
        <v>6</v>
      </c>
    </row>
    <row r="135" spans="1:11" ht="15" x14ac:dyDescent="0.2">
      <c r="A135" s="547">
        <v>41</v>
      </c>
      <c r="B135" s="259"/>
      <c r="C135" s="251" t="s">
        <v>293</v>
      </c>
      <c r="D135" s="273"/>
      <c r="E135" s="274">
        <v>0</v>
      </c>
      <c r="F135" s="274">
        <v>0</v>
      </c>
      <c r="G135" s="274">
        <v>0</v>
      </c>
      <c r="H135" s="347">
        <v>54</v>
      </c>
      <c r="I135" s="347">
        <v>10</v>
      </c>
      <c r="J135" s="347">
        <f t="shared" si="4"/>
        <v>10</v>
      </c>
      <c r="K135" s="348">
        <f t="shared" si="3"/>
        <v>10</v>
      </c>
    </row>
    <row r="136" spans="1:11" ht="15" x14ac:dyDescent="0.2">
      <c r="A136" s="547"/>
      <c r="B136" s="259"/>
      <c r="C136" s="251"/>
      <c r="D136" s="273"/>
      <c r="E136" s="274"/>
      <c r="F136" s="274"/>
      <c r="G136" s="274"/>
      <c r="H136" s="347"/>
      <c r="I136" s="347"/>
      <c r="J136" s="347"/>
      <c r="K136" s="347"/>
    </row>
    <row r="137" spans="1:11" ht="16.5" thickBot="1" x14ac:dyDescent="0.3">
      <c r="A137" s="549"/>
      <c r="B137" s="466" t="s">
        <v>213</v>
      </c>
      <c r="C137" s="741" t="s">
        <v>294</v>
      </c>
      <c r="D137" s="742"/>
      <c r="E137" s="467">
        <f>SUM(E112:E135)</f>
        <v>0</v>
      </c>
      <c r="F137" s="467">
        <f>SUM(F112:F135)</f>
        <v>0</v>
      </c>
      <c r="G137" s="467">
        <f>SUM(G112:G135)</f>
        <v>0</v>
      </c>
      <c r="H137" s="467">
        <f>SUM(H112:H136)</f>
        <v>4915</v>
      </c>
      <c r="I137" s="467">
        <f>SUM(I112:I136)</f>
        <v>1438</v>
      </c>
      <c r="J137" s="467">
        <f>SUM(J112:J136)</f>
        <v>1438</v>
      </c>
      <c r="K137" s="468">
        <f>SUM(K112:K136)</f>
        <v>1438</v>
      </c>
    </row>
    <row r="138" spans="1:11" ht="15.75" thickTop="1" x14ac:dyDescent="0.2">
      <c r="A138" s="544"/>
      <c r="B138" s="266"/>
      <c r="C138" s="150"/>
      <c r="D138" s="267"/>
      <c r="E138" s="268"/>
      <c r="F138" s="268"/>
      <c r="G138" s="268"/>
      <c r="H138" s="357"/>
      <c r="I138" s="357"/>
      <c r="J138" s="357"/>
      <c r="K138" s="358"/>
    </row>
    <row r="139" spans="1:11" ht="15" x14ac:dyDescent="0.2">
      <c r="A139" s="550"/>
      <c r="B139" s="63"/>
      <c r="C139" s="703"/>
      <c r="D139" s="766"/>
      <c r="E139" s="54"/>
      <c r="F139" s="54"/>
      <c r="G139" s="58"/>
      <c r="H139" s="351"/>
      <c r="I139" s="351"/>
      <c r="J139" s="351"/>
      <c r="K139" s="352"/>
    </row>
    <row r="140" spans="1:11" ht="15" x14ac:dyDescent="0.2">
      <c r="A140" s="551"/>
      <c r="B140" s="403"/>
      <c r="C140" s="758" t="s">
        <v>68</v>
      </c>
      <c r="D140" s="759"/>
      <c r="E140" s="121"/>
      <c r="F140" s="121"/>
      <c r="G140" s="148"/>
      <c r="H140" s="353"/>
      <c r="I140" s="353"/>
      <c r="J140" s="353"/>
      <c r="K140" s="354"/>
    </row>
    <row r="141" spans="1:11" ht="15" x14ac:dyDescent="0.2">
      <c r="A141" s="552"/>
      <c r="B141" s="404"/>
      <c r="C141" s="405" t="s">
        <v>210</v>
      </c>
      <c r="D141" s="406"/>
      <c r="E141" s="54"/>
      <c r="F141" s="54"/>
      <c r="G141" s="58"/>
      <c r="H141" s="351"/>
      <c r="I141" s="351"/>
      <c r="J141" s="351"/>
      <c r="K141" s="352"/>
    </row>
    <row r="142" spans="1:11" ht="15" x14ac:dyDescent="0.2">
      <c r="A142" s="532">
        <v>41</v>
      </c>
      <c r="B142" s="19"/>
      <c r="C142" s="668" t="s">
        <v>42</v>
      </c>
      <c r="D142" s="691"/>
      <c r="E142" s="11">
        <v>69</v>
      </c>
      <c r="F142" s="11">
        <v>187</v>
      </c>
      <c r="G142" s="22">
        <v>190</v>
      </c>
      <c r="H142" s="345">
        <v>0</v>
      </c>
      <c r="I142" s="362">
        <v>150</v>
      </c>
      <c r="J142" s="345">
        <f>I142</f>
        <v>150</v>
      </c>
      <c r="K142" s="346">
        <f>I142</f>
        <v>150</v>
      </c>
    </row>
    <row r="143" spans="1:11" ht="15" x14ac:dyDescent="0.2">
      <c r="A143" s="532">
        <v>41</v>
      </c>
      <c r="B143" s="19"/>
      <c r="C143" s="668" t="s">
        <v>54</v>
      </c>
      <c r="D143" s="685"/>
      <c r="E143" s="11">
        <v>85</v>
      </c>
      <c r="F143" s="11">
        <v>105</v>
      </c>
      <c r="G143" s="11">
        <v>130</v>
      </c>
      <c r="H143" s="345">
        <v>80</v>
      </c>
      <c r="I143" s="345">
        <v>120</v>
      </c>
      <c r="J143" s="345">
        <f>I143</f>
        <v>120</v>
      </c>
      <c r="K143" s="346">
        <f>I143</f>
        <v>120</v>
      </c>
    </row>
    <row r="144" spans="1:11" ht="15" x14ac:dyDescent="0.2">
      <c r="A144" s="532">
        <v>41</v>
      </c>
      <c r="B144" s="19"/>
      <c r="C144" s="251" t="s">
        <v>295</v>
      </c>
      <c r="D144" s="254"/>
      <c r="E144" s="11">
        <v>0</v>
      </c>
      <c r="F144" s="11">
        <v>0</v>
      </c>
      <c r="G144" s="11">
        <v>0</v>
      </c>
      <c r="H144" s="345">
        <v>87</v>
      </c>
      <c r="I144" s="345">
        <v>50</v>
      </c>
      <c r="J144" s="345">
        <f>I144</f>
        <v>50</v>
      </c>
      <c r="K144" s="346">
        <f>I144</f>
        <v>50</v>
      </c>
    </row>
    <row r="145" spans="1:11" ht="15" x14ac:dyDescent="0.2">
      <c r="A145" s="532">
        <v>41</v>
      </c>
      <c r="B145" s="19"/>
      <c r="C145" s="668" t="s">
        <v>51</v>
      </c>
      <c r="D145" s="685"/>
      <c r="E145" s="11">
        <v>380</v>
      </c>
      <c r="F145" s="11">
        <v>333</v>
      </c>
      <c r="G145" s="11">
        <v>800</v>
      </c>
      <c r="H145" s="345">
        <v>285</v>
      </c>
      <c r="I145" s="345">
        <v>400</v>
      </c>
      <c r="J145" s="345">
        <f>I145</f>
        <v>400</v>
      </c>
      <c r="K145" s="346">
        <f>I145</f>
        <v>400</v>
      </c>
    </row>
    <row r="146" spans="1:11" ht="15" x14ac:dyDescent="0.2">
      <c r="A146" s="553"/>
      <c r="B146" s="133"/>
      <c r="C146" s="135"/>
      <c r="D146" s="118"/>
      <c r="E146" s="121"/>
      <c r="F146" s="121"/>
      <c r="G146" s="121"/>
      <c r="H146" s="355"/>
      <c r="I146" s="355"/>
      <c r="J146" s="355"/>
      <c r="K146" s="356"/>
    </row>
    <row r="147" spans="1:11" ht="16.5" thickBot="1" x14ac:dyDescent="0.3">
      <c r="A147" s="554"/>
      <c r="B147" s="407" t="s">
        <v>213</v>
      </c>
      <c r="C147" s="760" t="s">
        <v>69</v>
      </c>
      <c r="D147" s="761"/>
      <c r="E147" s="408">
        <f>SUM(E142:E145)</f>
        <v>534</v>
      </c>
      <c r="F147" s="408">
        <f>SUM(F142:F145)</f>
        <v>625</v>
      </c>
      <c r="G147" s="408">
        <f>SUM(G142:G145)</f>
        <v>1120</v>
      </c>
      <c r="H147" s="409">
        <f>SUM(H142:H146)</f>
        <v>452</v>
      </c>
      <c r="I147" s="409">
        <f>SUM(I142:I146)</f>
        <v>720</v>
      </c>
      <c r="J147" s="409">
        <f>SUM(J142:J146)</f>
        <v>720</v>
      </c>
      <c r="K147" s="410">
        <f>SUM(K142:K145)</f>
        <v>720</v>
      </c>
    </row>
    <row r="148" spans="1:11" ht="15.75" thickTop="1" x14ac:dyDescent="0.2">
      <c r="A148" s="550"/>
      <c r="B148" s="64"/>
      <c r="C148" s="703"/>
      <c r="D148" s="704"/>
      <c r="E148" s="58"/>
      <c r="F148" s="58"/>
      <c r="G148" s="58"/>
      <c r="H148" s="351"/>
      <c r="I148" s="351"/>
      <c r="J148" s="351"/>
      <c r="K148" s="352"/>
    </row>
    <row r="149" spans="1:11" ht="15" x14ac:dyDescent="0.2">
      <c r="A149" s="555"/>
      <c r="B149" s="411"/>
      <c r="C149" s="764" t="s">
        <v>70</v>
      </c>
      <c r="D149" s="765"/>
      <c r="E149" s="121"/>
      <c r="F149" s="121"/>
      <c r="G149" s="148"/>
      <c r="H149" s="353"/>
      <c r="I149" s="353"/>
      <c r="J149" s="353"/>
      <c r="K149" s="354"/>
    </row>
    <row r="150" spans="1:11" ht="15" x14ac:dyDescent="0.2">
      <c r="A150" s="556"/>
      <c r="B150" s="412"/>
      <c r="C150" s="413" t="s">
        <v>210</v>
      </c>
      <c r="D150" s="414"/>
      <c r="E150" s="54"/>
      <c r="F150" s="54"/>
      <c r="G150" s="58"/>
      <c r="H150" s="351"/>
      <c r="I150" s="351"/>
      <c r="J150" s="351"/>
      <c r="K150" s="352"/>
    </row>
    <row r="151" spans="1:11" ht="15" x14ac:dyDescent="0.2">
      <c r="A151" s="557" t="s">
        <v>43</v>
      </c>
      <c r="B151" s="19"/>
      <c r="C151" s="668" t="s">
        <v>71</v>
      </c>
      <c r="D151" s="691"/>
      <c r="E151" s="55">
        <v>198</v>
      </c>
      <c r="F151" s="55">
        <v>198</v>
      </c>
      <c r="G151" s="11">
        <v>200</v>
      </c>
      <c r="H151" s="345">
        <v>231</v>
      </c>
      <c r="I151" s="345">
        <v>250</v>
      </c>
      <c r="J151" s="345">
        <f t="shared" ref="J151:J156" si="5">I151</f>
        <v>250</v>
      </c>
      <c r="K151" s="346">
        <f t="shared" ref="K151:K156" si="6">I151</f>
        <v>250</v>
      </c>
    </row>
    <row r="152" spans="1:11" ht="15" x14ac:dyDescent="0.2">
      <c r="A152" s="557" t="s">
        <v>43</v>
      </c>
      <c r="B152" s="19"/>
      <c r="C152" s="668" t="s">
        <v>42</v>
      </c>
      <c r="D152" s="691"/>
      <c r="E152" s="55">
        <v>32</v>
      </c>
      <c r="F152" s="55">
        <v>0</v>
      </c>
      <c r="G152" s="11">
        <v>30</v>
      </c>
      <c r="H152" s="345">
        <v>0</v>
      </c>
      <c r="I152" s="345">
        <v>30</v>
      </c>
      <c r="J152" s="345">
        <f t="shared" si="5"/>
        <v>30</v>
      </c>
      <c r="K152" s="346">
        <f t="shared" si="6"/>
        <v>30</v>
      </c>
    </row>
    <row r="153" spans="1:11" ht="15" x14ac:dyDescent="0.2">
      <c r="A153" s="532">
        <v>41</v>
      </c>
      <c r="B153" s="19"/>
      <c r="C153" s="668" t="s">
        <v>51</v>
      </c>
      <c r="D153" s="691"/>
      <c r="E153" s="11">
        <v>390</v>
      </c>
      <c r="F153" s="11">
        <v>0</v>
      </c>
      <c r="G153" s="11">
        <v>300</v>
      </c>
      <c r="H153" s="345">
        <v>100</v>
      </c>
      <c r="I153" s="345">
        <v>200</v>
      </c>
      <c r="J153" s="345">
        <f t="shared" si="5"/>
        <v>200</v>
      </c>
      <c r="K153" s="346">
        <f t="shared" si="6"/>
        <v>200</v>
      </c>
    </row>
    <row r="154" spans="1:11" ht="15" x14ac:dyDescent="0.2">
      <c r="A154" s="532">
        <v>41</v>
      </c>
      <c r="B154" s="19"/>
      <c r="C154" s="668" t="s">
        <v>161</v>
      </c>
      <c r="D154" s="691"/>
      <c r="E154" s="11">
        <v>100</v>
      </c>
      <c r="F154" s="11">
        <v>100</v>
      </c>
      <c r="G154" s="11">
        <v>100</v>
      </c>
      <c r="H154" s="345">
        <v>100</v>
      </c>
      <c r="I154" s="345">
        <v>100</v>
      </c>
      <c r="J154" s="345">
        <f t="shared" si="5"/>
        <v>100</v>
      </c>
      <c r="K154" s="346">
        <f t="shared" si="6"/>
        <v>100</v>
      </c>
    </row>
    <row r="155" spans="1:11" ht="15" x14ac:dyDescent="0.2">
      <c r="A155" s="532">
        <v>41</v>
      </c>
      <c r="B155" s="19"/>
      <c r="C155" s="668" t="s">
        <v>72</v>
      </c>
      <c r="D155" s="691"/>
      <c r="E155" s="11">
        <v>4394</v>
      </c>
      <c r="F155" s="11">
        <v>4076</v>
      </c>
      <c r="G155" s="11">
        <v>4600</v>
      </c>
      <c r="H155" s="345">
        <v>4690</v>
      </c>
      <c r="I155" s="345">
        <v>4700</v>
      </c>
      <c r="J155" s="345">
        <f t="shared" si="5"/>
        <v>4700</v>
      </c>
      <c r="K155" s="346">
        <f t="shared" si="6"/>
        <v>4700</v>
      </c>
    </row>
    <row r="156" spans="1:11" ht="15" x14ac:dyDescent="0.2">
      <c r="A156" s="532">
        <v>41</v>
      </c>
      <c r="B156" s="19"/>
      <c r="C156" s="668" t="s">
        <v>83</v>
      </c>
      <c r="D156" s="691"/>
      <c r="E156" s="11">
        <v>4759</v>
      </c>
      <c r="F156" s="11">
        <v>4896</v>
      </c>
      <c r="G156" s="11">
        <v>5000</v>
      </c>
      <c r="H156" s="345">
        <v>6980</v>
      </c>
      <c r="I156" s="345">
        <v>7000</v>
      </c>
      <c r="J156" s="345">
        <f t="shared" si="5"/>
        <v>7000</v>
      </c>
      <c r="K156" s="346">
        <f t="shared" si="6"/>
        <v>7000</v>
      </c>
    </row>
    <row r="157" spans="1:11" ht="15" x14ac:dyDescent="0.2">
      <c r="A157" s="553"/>
      <c r="B157" s="133"/>
      <c r="C157" s="135"/>
      <c r="D157" s="118"/>
      <c r="E157" s="121"/>
      <c r="F157" s="121"/>
      <c r="G157" s="121"/>
      <c r="H157" s="355"/>
      <c r="I157" s="355"/>
      <c r="J157" s="355"/>
      <c r="K157" s="356"/>
    </row>
    <row r="158" spans="1:11" ht="15.75" thickBot="1" x14ac:dyDescent="0.25">
      <c r="A158" s="558"/>
      <c r="B158" s="415" t="s">
        <v>213</v>
      </c>
      <c r="C158" s="762" t="s">
        <v>73</v>
      </c>
      <c r="D158" s="763"/>
      <c r="E158" s="416">
        <f t="shared" ref="E158" si="7">SUM(E151:E156)</f>
        <v>9873</v>
      </c>
      <c r="F158" s="416">
        <f t="shared" ref="F158:K158" si="8">SUM(F151:F156)</f>
        <v>9270</v>
      </c>
      <c r="G158" s="416">
        <f t="shared" si="8"/>
        <v>10230</v>
      </c>
      <c r="H158" s="416">
        <f>SUM(H151:H157)</f>
        <v>12101</v>
      </c>
      <c r="I158" s="416">
        <f>SUM(I151:I157)</f>
        <v>12280</v>
      </c>
      <c r="J158" s="416">
        <f t="shared" si="8"/>
        <v>12280</v>
      </c>
      <c r="K158" s="417">
        <f t="shared" si="8"/>
        <v>12280</v>
      </c>
    </row>
    <row r="159" spans="1:11" ht="15.75" thickTop="1" x14ac:dyDescent="0.2">
      <c r="A159" s="550"/>
      <c r="B159" s="63"/>
      <c r="C159" s="703"/>
      <c r="D159" s="712"/>
      <c r="E159" s="54"/>
      <c r="F159" s="54"/>
      <c r="G159" s="58"/>
      <c r="H159" s="351"/>
      <c r="I159" s="351"/>
      <c r="J159" s="351"/>
      <c r="K159" s="352"/>
    </row>
    <row r="160" spans="1:11" ht="15.75" x14ac:dyDescent="0.25">
      <c r="A160" s="559"/>
      <c r="B160" s="418"/>
      <c r="C160" s="754" t="s">
        <v>74</v>
      </c>
      <c r="D160" s="755"/>
      <c r="E160" s="11"/>
      <c r="F160" s="11"/>
      <c r="G160" s="35"/>
      <c r="H160" s="363"/>
      <c r="I160" s="363"/>
      <c r="J160" s="363"/>
      <c r="K160" s="364"/>
    </row>
    <row r="161" spans="1:11" ht="15.75" x14ac:dyDescent="0.25">
      <c r="A161" s="560"/>
      <c r="B161" s="419"/>
      <c r="C161" s="420"/>
      <c r="D161" s="421"/>
      <c r="E161" s="121"/>
      <c r="F161" s="121"/>
      <c r="G161" s="148"/>
      <c r="H161" s="353"/>
      <c r="I161" s="353"/>
      <c r="J161" s="353"/>
      <c r="K161" s="354"/>
    </row>
    <row r="162" spans="1:11" ht="15" x14ac:dyDescent="0.2">
      <c r="A162" s="550"/>
      <c r="B162" s="63"/>
      <c r="C162" s="150" t="s">
        <v>210</v>
      </c>
      <c r="D162" s="151"/>
      <c r="E162" s="54"/>
      <c r="F162" s="54"/>
      <c r="G162" s="58"/>
      <c r="H162" s="351"/>
      <c r="I162" s="351"/>
      <c r="J162" s="351"/>
      <c r="K162" s="352"/>
    </row>
    <row r="163" spans="1:11" ht="15" x14ac:dyDescent="0.2">
      <c r="A163" s="532">
        <v>41</v>
      </c>
      <c r="B163" s="19"/>
      <c r="C163" s="715" t="s">
        <v>32</v>
      </c>
      <c r="D163" s="716"/>
      <c r="E163" s="11">
        <v>192</v>
      </c>
      <c r="F163" s="11">
        <v>192</v>
      </c>
      <c r="G163" s="11">
        <v>200</v>
      </c>
      <c r="H163" s="345">
        <v>192</v>
      </c>
      <c r="I163" s="345">
        <v>200</v>
      </c>
      <c r="J163" s="345">
        <f>I163</f>
        <v>200</v>
      </c>
      <c r="K163" s="346">
        <f>I163</f>
        <v>200</v>
      </c>
    </row>
    <row r="164" spans="1:11" ht="15" x14ac:dyDescent="0.2">
      <c r="A164" s="532">
        <v>41</v>
      </c>
      <c r="B164" s="19"/>
      <c r="C164" s="715" t="s">
        <v>33</v>
      </c>
      <c r="D164" s="716"/>
      <c r="E164" s="11">
        <v>27</v>
      </c>
      <c r="F164" s="11">
        <v>27</v>
      </c>
      <c r="G164" s="11">
        <v>40</v>
      </c>
      <c r="H164" s="345">
        <v>27</v>
      </c>
      <c r="I164" s="345">
        <v>30</v>
      </c>
      <c r="J164" s="345">
        <f t="shared" ref="J164:J176" si="9">I164</f>
        <v>30</v>
      </c>
      <c r="K164" s="346">
        <f t="shared" ref="K164:K176" si="10">I164</f>
        <v>30</v>
      </c>
    </row>
    <row r="165" spans="1:11" ht="15" x14ac:dyDescent="0.2">
      <c r="A165" s="532">
        <v>41</v>
      </c>
      <c r="B165" s="19"/>
      <c r="C165" s="715" t="s">
        <v>34</v>
      </c>
      <c r="D165" s="716"/>
      <c r="E165" s="11">
        <v>269</v>
      </c>
      <c r="F165" s="11">
        <v>269</v>
      </c>
      <c r="G165" s="11">
        <v>290</v>
      </c>
      <c r="H165" s="345">
        <v>269</v>
      </c>
      <c r="I165" s="345">
        <v>280</v>
      </c>
      <c r="J165" s="345">
        <f t="shared" si="9"/>
        <v>280</v>
      </c>
      <c r="K165" s="346">
        <f t="shared" si="10"/>
        <v>280</v>
      </c>
    </row>
    <row r="166" spans="1:11" ht="15" x14ac:dyDescent="0.2">
      <c r="A166" s="532">
        <v>41</v>
      </c>
      <c r="B166" s="19"/>
      <c r="C166" s="715" t="s">
        <v>35</v>
      </c>
      <c r="D166" s="716"/>
      <c r="E166" s="11">
        <v>15</v>
      </c>
      <c r="F166" s="11">
        <v>15</v>
      </c>
      <c r="G166" s="11">
        <v>20</v>
      </c>
      <c r="H166" s="345">
        <v>16</v>
      </c>
      <c r="I166" s="345">
        <v>20</v>
      </c>
      <c r="J166" s="345">
        <f t="shared" si="9"/>
        <v>20</v>
      </c>
      <c r="K166" s="346">
        <f t="shared" si="10"/>
        <v>20</v>
      </c>
    </row>
    <row r="167" spans="1:11" ht="15" x14ac:dyDescent="0.2">
      <c r="A167" s="532">
        <v>41</v>
      </c>
      <c r="B167" s="19"/>
      <c r="C167" s="715" t="s">
        <v>36</v>
      </c>
      <c r="D167" s="716"/>
      <c r="E167" s="11">
        <v>58</v>
      </c>
      <c r="F167" s="11">
        <v>58</v>
      </c>
      <c r="G167" s="11">
        <v>70</v>
      </c>
      <c r="H167" s="345">
        <v>58</v>
      </c>
      <c r="I167" s="345">
        <v>60</v>
      </c>
      <c r="J167" s="345">
        <f t="shared" si="9"/>
        <v>60</v>
      </c>
      <c r="K167" s="346">
        <f t="shared" si="10"/>
        <v>60</v>
      </c>
    </row>
    <row r="168" spans="1:11" ht="15" x14ac:dyDescent="0.2">
      <c r="A168" s="532">
        <v>41</v>
      </c>
      <c r="B168" s="19"/>
      <c r="C168" s="715" t="s">
        <v>37</v>
      </c>
      <c r="D168" s="716"/>
      <c r="E168" s="11">
        <v>19</v>
      </c>
      <c r="F168" s="11">
        <v>19</v>
      </c>
      <c r="G168" s="11">
        <v>30</v>
      </c>
      <c r="H168" s="345">
        <v>20</v>
      </c>
      <c r="I168" s="345">
        <v>30</v>
      </c>
      <c r="J168" s="345">
        <f t="shared" si="9"/>
        <v>30</v>
      </c>
      <c r="K168" s="346">
        <f t="shared" si="10"/>
        <v>30</v>
      </c>
    </row>
    <row r="169" spans="1:11" ht="15" x14ac:dyDescent="0.2">
      <c r="A169" s="532">
        <v>41</v>
      </c>
      <c r="B169" s="19"/>
      <c r="C169" s="715" t="s">
        <v>38</v>
      </c>
      <c r="D169" s="716"/>
      <c r="E169" s="11">
        <v>91</v>
      </c>
      <c r="F169" s="11">
        <v>91</v>
      </c>
      <c r="G169" s="11">
        <v>100</v>
      </c>
      <c r="H169" s="345">
        <v>92</v>
      </c>
      <c r="I169" s="345">
        <v>100</v>
      </c>
      <c r="J169" s="345">
        <f t="shared" si="9"/>
        <v>100</v>
      </c>
      <c r="K169" s="346">
        <f t="shared" si="10"/>
        <v>100</v>
      </c>
    </row>
    <row r="170" spans="1:11" ht="15" x14ac:dyDescent="0.2">
      <c r="A170" s="532">
        <v>41</v>
      </c>
      <c r="B170" s="19"/>
      <c r="C170" s="715" t="s">
        <v>49</v>
      </c>
      <c r="D170" s="716"/>
      <c r="E170" s="11">
        <v>1449</v>
      </c>
      <c r="F170" s="11">
        <v>1850</v>
      </c>
      <c r="G170" s="11">
        <v>1900</v>
      </c>
      <c r="H170" s="345">
        <v>1330</v>
      </c>
      <c r="I170" s="345">
        <v>1800</v>
      </c>
      <c r="J170" s="345">
        <f t="shared" si="9"/>
        <v>1800</v>
      </c>
      <c r="K170" s="346">
        <f t="shared" si="10"/>
        <v>1800</v>
      </c>
    </row>
    <row r="171" spans="1:11" ht="15" x14ac:dyDescent="0.2">
      <c r="A171" s="532">
        <v>41</v>
      </c>
      <c r="B171" s="19"/>
      <c r="C171" s="756" t="s">
        <v>42</v>
      </c>
      <c r="D171" s="757"/>
      <c r="E171" s="11">
        <v>32</v>
      </c>
      <c r="F171" s="11">
        <v>118</v>
      </c>
      <c r="G171" s="11">
        <v>160</v>
      </c>
      <c r="H171" s="345">
        <v>310</v>
      </c>
      <c r="I171" s="345">
        <v>300</v>
      </c>
      <c r="J171" s="345">
        <f t="shared" si="9"/>
        <v>300</v>
      </c>
      <c r="K171" s="346">
        <f t="shared" si="10"/>
        <v>300</v>
      </c>
    </row>
    <row r="172" spans="1:11" ht="15" x14ac:dyDescent="0.2">
      <c r="A172" s="532">
        <v>41</v>
      </c>
      <c r="B172" s="19"/>
      <c r="C172" s="715" t="s">
        <v>154</v>
      </c>
      <c r="D172" s="716"/>
      <c r="E172" s="11">
        <v>856</v>
      </c>
      <c r="F172" s="11">
        <v>0</v>
      </c>
      <c r="G172" s="11">
        <v>900</v>
      </c>
      <c r="H172" s="345">
        <v>1066</v>
      </c>
      <c r="I172" s="345">
        <v>1000</v>
      </c>
      <c r="J172" s="345">
        <f t="shared" si="9"/>
        <v>1000</v>
      </c>
      <c r="K172" s="346">
        <f t="shared" si="10"/>
        <v>1000</v>
      </c>
    </row>
    <row r="173" spans="1:11" ht="15" x14ac:dyDescent="0.2">
      <c r="A173" s="532">
        <v>41</v>
      </c>
      <c r="B173" s="19"/>
      <c r="C173" s="41" t="s">
        <v>114</v>
      </c>
      <c r="D173" s="42"/>
      <c r="E173" s="11">
        <v>1328</v>
      </c>
      <c r="F173" s="11">
        <v>1234</v>
      </c>
      <c r="G173" s="11">
        <v>1400</v>
      </c>
      <c r="H173" s="345">
        <v>994</v>
      </c>
      <c r="I173" s="345">
        <v>1300</v>
      </c>
      <c r="J173" s="345">
        <f t="shared" si="9"/>
        <v>1300</v>
      </c>
      <c r="K173" s="346">
        <f t="shared" si="10"/>
        <v>1300</v>
      </c>
    </row>
    <row r="174" spans="1:11" ht="15" x14ac:dyDescent="0.2">
      <c r="A174" s="532">
        <v>41</v>
      </c>
      <c r="B174" s="19"/>
      <c r="C174" s="715" t="s">
        <v>59</v>
      </c>
      <c r="D174" s="691"/>
      <c r="E174" s="11">
        <v>94</v>
      </c>
      <c r="F174" s="11">
        <v>0</v>
      </c>
      <c r="G174" s="11">
        <v>150</v>
      </c>
      <c r="H174" s="345">
        <v>0</v>
      </c>
      <c r="I174" s="345">
        <v>100</v>
      </c>
      <c r="J174" s="345">
        <f t="shared" si="9"/>
        <v>100</v>
      </c>
      <c r="K174" s="346">
        <f t="shared" si="10"/>
        <v>100</v>
      </c>
    </row>
    <row r="175" spans="1:11" ht="15" x14ac:dyDescent="0.2">
      <c r="A175" s="532">
        <v>41</v>
      </c>
      <c r="B175" s="19"/>
      <c r="C175" s="715" t="s">
        <v>122</v>
      </c>
      <c r="D175" s="716"/>
      <c r="E175" s="11">
        <v>324</v>
      </c>
      <c r="F175" s="11">
        <v>676</v>
      </c>
      <c r="G175" s="11">
        <v>700</v>
      </c>
      <c r="H175" s="345">
        <v>695</v>
      </c>
      <c r="I175" s="345">
        <v>700</v>
      </c>
      <c r="J175" s="345">
        <f t="shared" si="9"/>
        <v>700</v>
      </c>
      <c r="K175" s="346">
        <f t="shared" si="10"/>
        <v>700</v>
      </c>
    </row>
    <row r="176" spans="1:11" ht="15" x14ac:dyDescent="0.2">
      <c r="A176" s="532">
        <v>41</v>
      </c>
      <c r="B176" s="19"/>
      <c r="C176" s="668" t="s">
        <v>121</v>
      </c>
      <c r="D176" s="669"/>
      <c r="E176" s="11">
        <v>1920</v>
      </c>
      <c r="F176" s="11">
        <v>1920</v>
      </c>
      <c r="G176" s="11">
        <v>2000</v>
      </c>
      <c r="H176" s="345">
        <v>1920</v>
      </c>
      <c r="I176" s="345">
        <v>2000</v>
      </c>
      <c r="J176" s="345">
        <f t="shared" si="9"/>
        <v>2000</v>
      </c>
      <c r="K176" s="346">
        <f t="shared" si="10"/>
        <v>2000</v>
      </c>
    </row>
    <row r="177" spans="1:11" ht="15.75" thickBot="1" x14ac:dyDescent="0.25">
      <c r="A177" s="561"/>
      <c r="B177" s="422" t="s">
        <v>213</v>
      </c>
      <c r="C177" s="723" t="s">
        <v>75</v>
      </c>
      <c r="D177" s="724"/>
      <c r="E177" s="423">
        <f t="shared" ref="E177:K177" si="11">SUM(E163:E176)</f>
        <v>6674</v>
      </c>
      <c r="F177" s="423">
        <f t="shared" si="11"/>
        <v>6469</v>
      </c>
      <c r="G177" s="423">
        <f t="shared" si="11"/>
        <v>7960</v>
      </c>
      <c r="H177" s="423">
        <f t="shared" si="11"/>
        <v>6989</v>
      </c>
      <c r="I177" s="423">
        <f t="shared" si="11"/>
        <v>7920</v>
      </c>
      <c r="J177" s="423">
        <f t="shared" si="11"/>
        <v>7920</v>
      </c>
      <c r="K177" s="424">
        <f t="shared" si="11"/>
        <v>7920</v>
      </c>
    </row>
    <row r="178" spans="1:11" ht="15.75" thickTop="1" x14ac:dyDescent="0.2">
      <c r="A178" s="550"/>
      <c r="B178" s="63"/>
      <c r="C178" s="749"/>
      <c r="D178" s="725"/>
      <c r="E178" s="54"/>
      <c r="F178" s="54"/>
      <c r="G178" s="58"/>
      <c r="H178" s="351"/>
      <c r="I178" s="351"/>
      <c r="J178" s="351"/>
      <c r="K178" s="352"/>
    </row>
    <row r="179" spans="1:11" ht="15" x14ac:dyDescent="0.2">
      <c r="A179" s="562"/>
      <c r="B179" s="425"/>
      <c r="C179" s="705" t="s">
        <v>76</v>
      </c>
      <c r="D179" s="706"/>
      <c r="E179" s="121"/>
      <c r="F179" s="121"/>
      <c r="G179" s="148"/>
      <c r="H179" s="353"/>
      <c r="I179" s="353"/>
      <c r="J179" s="353"/>
      <c r="K179" s="354"/>
    </row>
    <row r="180" spans="1:11" ht="15" x14ac:dyDescent="0.2">
      <c r="A180" s="563"/>
      <c r="B180" s="426"/>
      <c r="C180" s="427" t="s">
        <v>210</v>
      </c>
      <c r="D180" s="428"/>
      <c r="E180" s="54"/>
      <c r="F180" s="54"/>
      <c r="G180" s="58"/>
      <c r="H180" s="351"/>
      <c r="I180" s="351"/>
      <c r="J180" s="351"/>
      <c r="K180" s="352"/>
    </row>
    <row r="181" spans="1:11" ht="15" x14ac:dyDescent="0.2">
      <c r="A181" s="532">
        <v>41</v>
      </c>
      <c r="B181" s="19"/>
      <c r="C181" s="668" t="s">
        <v>42</v>
      </c>
      <c r="D181" s="691"/>
      <c r="E181" s="11">
        <v>142</v>
      </c>
      <c r="F181" s="11">
        <v>177</v>
      </c>
      <c r="G181" s="11">
        <v>190</v>
      </c>
      <c r="H181" s="345">
        <v>330</v>
      </c>
      <c r="I181" s="345">
        <v>350</v>
      </c>
      <c r="J181" s="345">
        <f t="shared" ref="J181:J187" si="12">I181</f>
        <v>350</v>
      </c>
      <c r="K181" s="346">
        <f t="shared" ref="K181:K187" si="13">I181</f>
        <v>350</v>
      </c>
    </row>
    <row r="182" spans="1:11" ht="15" x14ac:dyDescent="0.2">
      <c r="A182" s="532">
        <v>41</v>
      </c>
      <c r="B182" s="19"/>
      <c r="C182" s="668" t="s">
        <v>168</v>
      </c>
      <c r="D182" s="691"/>
      <c r="E182" s="11">
        <v>35</v>
      </c>
      <c r="F182" s="11">
        <v>14</v>
      </c>
      <c r="G182" s="11">
        <v>100</v>
      </c>
      <c r="H182" s="345">
        <v>10</v>
      </c>
      <c r="I182" s="345">
        <v>100</v>
      </c>
      <c r="J182" s="345">
        <f t="shared" si="12"/>
        <v>100</v>
      </c>
      <c r="K182" s="346">
        <f t="shared" si="13"/>
        <v>100</v>
      </c>
    </row>
    <row r="183" spans="1:11" ht="15" x14ac:dyDescent="0.2">
      <c r="A183" s="532">
        <v>41</v>
      </c>
      <c r="B183" s="19"/>
      <c r="C183" s="668" t="s">
        <v>54</v>
      </c>
      <c r="D183" s="685"/>
      <c r="E183" s="11">
        <v>47</v>
      </c>
      <c r="F183" s="11">
        <v>80</v>
      </c>
      <c r="G183" s="11">
        <v>200</v>
      </c>
      <c r="H183" s="345">
        <v>170</v>
      </c>
      <c r="I183" s="345">
        <v>200</v>
      </c>
      <c r="J183" s="345">
        <f>I183</f>
        <v>200</v>
      </c>
      <c r="K183" s="346">
        <f t="shared" si="13"/>
        <v>200</v>
      </c>
    </row>
    <row r="184" spans="1:11" ht="15" x14ac:dyDescent="0.2">
      <c r="A184" s="532">
        <v>41</v>
      </c>
      <c r="B184" s="19"/>
      <c r="C184" s="269" t="s">
        <v>296</v>
      </c>
      <c r="D184" s="260"/>
      <c r="E184" s="11">
        <v>0</v>
      </c>
      <c r="F184" s="11">
        <v>0</v>
      </c>
      <c r="G184" s="11">
        <v>0</v>
      </c>
      <c r="H184" s="345">
        <v>17</v>
      </c>
      <c r="I184" s="345">
        <v>20</v>
      </c>
      <c r="J184" s="345">
        <f>I184</f>
        <v>20</v>
      </c>
      <c r="K184" s="346">
        <f t="shared" si="13"/>
        <v>20</v>
      </c>
    </row>
    <row r="185" spans="1:11" ht="15" x14ac:dyDescent="0.2">
      <c r="A185" s="557" t="s">
        <v>43</v>
      </c>
      <c r="B185" s="19"/>
      <c r="C185" s="668" t="s">
        <v>51</v>
      </c>
      <c r="D185" s="691"/>
      <c r="E185" s="11">
        <v>0</v>
      </c>
      <c r="F185" s="11">
        <v>0</v>
      </c>
      <c r="G185" s="11">
        <v>100</v>
      </c>
      <c r="H185" s="345">
        <v>312</v>
      </c>
      <c r="I185" s="345">
        <v>290</v>
      </c>
      <c r="J185" s="345">
        <f t="shared" si="12"/>
        <v>290</v>
      </c>
      <c r="K185" s="346">
        <f t="shared" si="13"/>
        <v>290</v>
      </c>
    </row>
    <row r="186" spans="1:11" ht="15" x14ac:dyDescent="0.2">
      <c r="A186" s="557" t="s">
        <v>43</v>
      </c>
      <c r="B186" s="19"/>
      <c r="C186" s="25" t="s">
        <v>114</v>
      </c>
      <c r="D186" s="27"/>
      <c r="E186" s="11">
        <v>0</v>
      </c>
      <c r="F186" s="11">
        <v>100</v>
      </c>
      <c r="G186" s="11">
        <v>100</v>
      </c>
      <c r="H186" s="345">
        <v>1730</v>
      </c>
      <c r="I186" s="345">
        <v>1000</v>
      </c>
      <c r="J186" s="345">
        <f t="shared" si="12"/>
        <v>1000</v>
      </c>
      <c r="K186" s="346">
        <f t="shared" si="13"/>
        <v>1000</v>
      </c>
    </row>
    <row r="187" spans="1:11" ht="15" x14ac:dyDescent="0.2">
      <c r="A187" s="532">
        <v>41</v>
      </c>
      <c r="B187" s="19"/>
      <c r="C187" s="668" t="s">
        <v>65</v>
      </c>
      <c r="D187" s="685"/>
      <c r="E187" s="11">
        <v>200</v>
      </c>
      <c r="F187" s="11">
        <v>100</v>
      </c>
      <c r="G187" s="11">
        <v>100</v>
      </c>
      <c r="H187" s="345">
        <v>368</v>
      </c>
      <c r="I187" s="345">
        <v>200</v>
      </c>
      <c r="J187" s="345">
        <f t="shared" si="12"/>
        <v>200</v>
      </c>
      <c r="K187" s="346">
        <f t="shared" si="13"/>
        <v>200</v>
      </c>
    </row>
    <row r="188" spans="1:11" ht="15.75" thickBot="1" x14ac:dyDescent="0.25">
      <c r="A188" s="564"/>
      <c r="B188" s="429" t="s">
        <v>213</v>
      </c>
      <c r="C188" s="750" t="s">
        <v>78</v>
      </c>
      <c r="D188" s="751"/>
      <c r="E188" s="430">
        <f t="shared" ref="E188:K188" si="14">SUM(E181:E187)</f>
        <v>424</v>
      </c>
      <c r="F188" s="430">
        <f t="shared" si="14"/>
        <v>471</v>
      </c>
      <c r="G188" s="430">
        <f t="shared" si="14"/>
        <v>790</v>
      </c>
      <c r="H188" s="430">
        <f t="shared" si="14"/>
        <v>2937</v>
      </c>
      <c r="I188" s="430">
        <f t="shared" si="14"/>
        <v>2160</v>
      </c>
      <c r="J188" s="430">
        <f t="shared" si="14"/>
        <v>2160</v>
      </c>
      <c r="K188" s="431">
        <f t="shared" si="14"/>
        <v>2160</v>
      </c>
    </row>
    <row r="189" spans="1:11" ht="15.75" thickTop="1" x14ac:dyDescent="0.2">
      <c r="A189" s="550"/>
      <c r="B189" s="63"/>
      <c r="C189" s="703"/>
      <c r="D189" s="704"/>
      <c r="E189" s="54"/>
      <c r="F189" s="54"/>
      <c r="G189" s="58"/>
      <c r="H189" s="351"/>
      <c r="I189" s="351"/>
      <c r="J189" s="351"/>
      <c r="K189" s="352"/>
    </row>
    <row r="190" spans="1:11" ht="15" x14ac:dyDescent="0.2">
      <c r="A190" s="545"/>
      <c r="B190" s="432"/>
      <c r="C190" s="752" t="s">
        <v>79</v>
      </c>
      <c r="D190" s="753"/>
      <c r="E190" s="121"/>
      <c r="F190" s="121"/>
      <c r="G190" s="148"/>
      <c r="H190" s="353"/>
      <c r="I190" s="353"/>
      <c r="J190" s="353"/>
      <c r="K190" s="354"/>
    </row>
    <row r="191" spans="1:11" ht="15" x14ac:dyDescent="0.2">
      <c r="A191" s="546"/>
      <c r="B191" s="433"/>
      <c r="C191" s="434" t="s">
        <v>210</v>
      </c>
      <c r="D191" s="435"/>
      <c r="E191" s="54"/>
      <c r="F191" s="54"/>
      <c r="G191" s="58"/>
      <c r="H191" s="351"/>
      <c r="I191" s="351"/>
      <c r="J191" s="351"/>
      <c r="K191" s="352"/>
    </row>
    <row r="192" spans="1:11" ht="15" x14ac:dyDescent="0.2">
      <c r="A192" s="550">
        <v>41</v>
      </c>
      <c r="B192" s="282"/>
      <c r="C192" s="285" t="s">
        <v>297</v>
      </c>
      <c r="D192" s="283"/>
      <c r="E192" s="284">
        <v>0</v>
      </c>
      <c r="F192" s="284">
        <v>0</v>
      </c>
      <c r="G192" s="284">
        <v>0</v>
      </c>
      <c r="H192" s="365">
        <v>176</v>
      </c>
      <c r="I192" s="365">
        <v>180</v>
      </c>
      <c r="J192" s="365">
        <v>180</v>
      </c>
      <c r="K192" s="366">
        <v>180</v>
      </c>
    </row>
    <row r="193" spans="1:12" ht="15" x14ac:dyDescent="0.2">
      <c r="A193" s="550">
        <v>41</v>
      </c>
      <c r="B193" s="63"/>
      <c r="C193" s="285" t="s">
        <v>298</v>
      </c>
      <c r="D193" s="283"/>
      <c r="E193" s="284">
        <v>0</v>
      </c>
      <c r="F193" s="284">
        <v>0</v>
      </c>
      <c r="G193" s="284">
        <v>0</v>
      </c>
      <c r="H193" s="365">
        <v>25</v>
      </c>
      <c r="I193" s="365">
        <v>28</v>
      </c>
      <c r="J193" s="365">
        <f>I193</f>
        <v>28</v>
      </c>
      <c r="K193" s="366">
        <f>I193</f>
        <v>28</v>
      </c>
    </row>
    <row r="194" spans="1:12" ht="15" x14ac:dyDescent="0.2">
      <c r="A194" s="532">
        <v>41</v>
      </c>
      <c r="B194" s="19"/>
      <c r="C194" s="715" t="s">
        <v>34</v>
      </c>
      <c r="D194" s="716"/>
      <c r="E194" s="11">
        <v>261</v>
      </c>
      <c r="F194" s="11">
        <v>260</v>
      </c>
      <c r="G194" s="11">
        <v>290</v>
      </c>
      <c r="H194" s="345">
        <v>269</v>
      </c>
      <c r="I194" s="345">
        <v>270</v>
      </c>
      <c r="J194" s="345">
        <f>I194</f>
        <v>270</v>
      </c>
      <c r="K194" s="346">
        <f>I194</f>
        <v>270</v>
      </c>
    </row>
    <row r="195" spans="1:12" ht="15" x14ac:dyDescent="0.2">
      <c r="A195" s="532">
        <v>41</v>
      </c>
      <c r="B195" s="19"/>
      <c r="C195" s="715" t="s">
        <v>35</v>
      </c>
      <c r="D195" s="716"/>
      <c r="E195" s="11">
        <v>15</v>
      </c>
      <c r="F195" s="11">
        <v>15</v>
      </c>
      <c r="G195" s="11">
        <v>20</v>
      </c>
      <c r="H195" s="345">
        <v>16</v>
      </c>
      <c r="I195" s="345">
        <v>20</v>
      </c>
      <c r="J195" s="345">
        <f t="shared" ref="J195:J208" si="15">I195</f>
        <v>20</v>
      </c>
      <c r="K195" s="346">
        <f t="shared" ref="K195:K208" si="16">I195</f>
        <v>20</v>
      </c>
    </row>
    <row r="196" spans="1:12" ht="15" x14ac:dyDescent="0.2">
      <c r="A196" s="532">
        <v>41</v>
      </c>
      <c r="B196" s="19"/>
      <c r="C196" s="286" t="s">
        <v>299</v>
      </c>
      <c r="D196" s="278"/>
      <c r="E196" s="11">
        <v>0</v>
      </c>
      <c r="F196" s="11">
        <v>0</v>
      </c>
      <c r="G196" s="11">
        <v>0</v>
      </c>
      <c r="H196" s="345">
        <v>53</v>
      </c>
      <c r="I196" s="345">
        <v>60</v>
      </c>
      <c r="J196" s="345">
        <f t="shared" si="15"/>
        <v>60</v>
      </c>
      <c r="K196" s="346">
        <f t="shared" si="16"/>
        <v>60</v>
      </c>
    </row>
    <row r="197" spans="1:12" ht="15" x14ac:dyDescent="0.2">
      <c r="A197" s="532">
        <v>41</v>
      </c>
      <c r="B197" s="19"/>
      <c r="C197" s="286" t="s">
        <v>300</v>
      </c>
      <c r="D197" s="278"/>
      <c r="E197" s="11">
        <v>0</v>
      </c>
      <c r="F197" s="11">
        <v>0</v>
      </c>
      <c r="G197" s="11">
        <v>0</v>
      </c>
      <c r="H197" s="345">
        <v>18</v>
      </c>
      <c r="I197" s="345">
        <v>20</v>
      </c>
      <c r="J197" s="345">
        <f t="shared" si="15"/>
        <v>20</v>
      </c>
      <c r="K197" s="346">
        <f t="shared" si="16"/>
        <v>20</v>
      </c>
    </row>
    <row r="198" spans="1:12" ht="15" x14ac:dyDescent="0.2">
      <c r="A198" s="532">
        <v>41</v>
      </c>
      <c r="B198" s="19"/>
      <c r="C198" s="715" t="s">
        <v>38</v>
      </c>
      <c r="D198" s="716"/>
      <c r="E198" s="11">
        <v>89</v>
      </c>
      <c r="F198" s="11">
        <v>88</v>
      </c>
      <c r="G198" s="11">
        <v>100</v>
      </c>
      <c r="H198" s="345">
        <v>91</v>
      </c>
      <c r="I198" s="345">
        <v>100</v>
      </c>
      <c r="J198" s="345">
        <f t="shared" si="15"/>
        <v>100</v>
      </c>
      <c r="K198" s="346">
        <f t="shared" si="16"/>
        <v>100</v>
      </c>
    </row>
    <row r="199" spans="1:12" ht="15" x14ac:dyDescent="0.2">
      <c r="A199" s="532">
        <v>41</v>
      </c>
      <c r="B199" s="19"/>
      <c r="C199" s="715" t="s">
        <v>49</v>
      </c>
      <c r="D199" s="691"/>
      <c r="E199" s="11">
        <v>4315</v>
      </c>
      <c r="F199" s="11">
        <v>3961</v>
      </c>
      <c r="G199" s="11">
        <v>4400</v>
      </c>
      <c r="H199" s="345">
        <v>4246</v>
      </c>
      <c r="I199" s="345">
        <v>4350</v>
      </c>
      <c r="J199" s="345">
        <f t="shared" si="15"/>
        <v>4350</v>
      </c>
      <c r="K199" s="346">
        <f t="shared" si="16"/>
        <v>4350</v>
      </c>
    </row>
    <row r="200" spans="1:12" ht="15" x14ac:dyDescent="0.2">
      <c r="A200" s="532">
        <v>41</v>
      </c>
      <c r="B200" s="19"/>
      <c r="C200" s="286" t="s">
        <v>301</v>
      </c>
      <c r="D200" s="277"/>
      <c r="E200" s="11">
        <v>0</v>
      </c>
      <c r="F200" s="11">
        <v>0</v>
      </c>
      <c r="G200" s="11">
        <v>0</v>
      </c>
      <c r="H200" s="345">
        <v>990</v>
      </c>
      <c r="I200" s="345">
        <v>600</v>
      </c>
      <c r="J200" s="345">
        <f t="shared" si="15"/>
        <v>600</v>
      </c>
      <c r="K200" s="346">
        <f t="shared" si="16"/>
        <v>600</v>
      </c>
    </row>
    <row r="201" spans="1:12" ht="15" x14ac:dyDescent="0.2">
      <c r="A201" s="532">
        <v>41</v>
      </c>
      <c r="B201" s="19"/>
      <c r="C201" s="41" t="s">
        <v>195</v>
      </c>
      <c r="D201" s="27"/>
      <c r="E201" s="11">
        <v>124</v>
      </c>
      <c r="F201" s="11">
        <v>0</v>
      </c>
      <c r="G201" s="11">
        <v>0</v>
      </c>
      <c r="H201" s="345">
        <v>0</v>
      </c>
      <c r="I201" s="345">
        <v>0</v>
      </c>
      <c r="J201" s="345">
        <f t="shared" si="15"/>
        <v>0</v>
      </c>
      <c r="K201" s="346">
        <f t="shared" si="16"/>
        <v>0</v>
      </c>
    </row>
    <row r="202" spans="1:12" ht="15" x14ac:dyDescent="0.2">
      <c r="A202" s="532">
        <v>41</v>
      </c>
      <c r="B202" s="19"/>
      <c r="C202" s="715" t="s">
        <v>42</v>
      </c>
      <c r="D202" s="691"/>
      <c r="E202" s="11">
        <v>736</v>
      </c>
      <c r="F202" s="11">
        <v>139</v>
      </c>
      <c r="G202" s="11">
        <v>800</v>
      </c>
      <c r="H202" s="345">
        <v>83</v>
      </c>
      <c r="I202" s="345">
        <v>600</v>
      </c>
      <c r="J202" s="345">
        <f t="shared" si="15"/>
        <v>600</v>
      </c>
      <c r="K202" s="346">
        <f t="shared" si="16"/>
        <v>600</v>
      </c>
    </row>
    <row r="203" spans="1:12" ht="15" x14ac:dyDescent="0.2">
      <c r="A203" s="532">
        <v>41</v>
      </c>
      <c r="B203" s="19"/>
      <c r="C203" s="715" t="s">
        <v>153</v>
      </c>
      <c r="D203" s="691"/>
      <c r="E203" s="11">
        <v>1947</v>
      </c>
      <c r="F203" s="11">
        <v>11692</v>
      </c>
      <c r="G203" s="11">
        <v>1600</v>
      </c>
      <c r="H203" s="345">
        <v>150</v>
      </c>
      <c r="I203" s="345">
        <v>2000</v>
      </c>
      <c r="J203" s="345">
        <f t="shared" si="15"/>
        <v>2000</v>
      </c>
      <c r="K203" s="346">
        <f t="shared" si="16"/>
        <v>2000</v>
      </c>
    </row>
    <row r="204" spans="1:12" ht="15" x14ac:dyDescent="0.2">
      <c r="A204" s="532">
        <v>41</v>
      </c>
      <c r="B204" s="19"/>
      <c r="C204" s="715" t="s">
        <v>51</v>
      </c>
      <c r="D204" s="691"/>
      <c r="E204" s="11">
        <v>0</v>
      </c>
      <c r="F204" s="11">
        <v>0</v>
      </c>
      <c r="G204" s="11">
        <v>200</v>
      </c>
      <c r="H204" s="345">
        <v>0</v>
      </c>
      <c r="I204" s="345">
        <v>200</v>
      </c>
      <c r="J204" s="345">
        <f t="shared" si="15"/>
        <v>200</v>
      </c>
      <c r="K204" s="346">
        <f t="shared" si="16"/>
        <v>200</v>
      </c>
    </row>
    <row r="205" spans="1:12" ht="15" x14ac:dyDescent="0.2">
      <c r="A205" s="532">
        <v>41</v>
      </c>
      <c r="B205" s="19"/>
      <c r="C205" s="41" t="s">
        <v>177</v>
      </c>
      <c r="D205" s="27"/>
      <c r="E205" s="11">
        <v>994</v>
      </c>
      <c r="F205" s="11">
        <v>1410</v>
      </c>
      <c r="G205" s="11">
        <v>1500</v>
      </c>
      <c r="H205" s="345">
        <v>994</v>
      </c>
      <c r="I205" s="345">
        <v>1400</v>
      </c>
      <c r="J205" s="345">
        <f t="shared" si="15"/>
        <v>1400</v>
      </c>
      <c r="K205" s="346">
        <f t="shared" si="16"/>
        <v>1400</v>
      </c>
    </row>
    <row r="206" spans="1:12" ht="15" x14ac:dyDescent="0.2">
      <c r="A206" s="532">
        <v>41</v>
      </c>
      <c r="B206" s="19"/>
      <c r="C206" s="715" t="s">
        <v>122</v>
      </c>
      <c r="D206" s="691"/>
      <c r="E206" s="11">
        <v>2392</v>
      </c>
      <c r="F206" s="11">
        <v>1140</v>
      </c>
      <c r="G206" s="11">
        <v>1500</v>
      </c>
      <c r="H206" s="347">
        <v>1808</v>
      </c>
      <c r="I206" s="345">
        <v>1800</v>
      </c>
      <c r="J206" s="345">
        <f t="shared" si="15"/>
        <v>1800</v>
      </c>
      <c r="K206" s="346">
        <f t="shared" si="16"/>
        <v>1800</v>
      </c>
    </row>
    <row r="207" spans="1:12" ht="15" x14ac:dyDescent="0.2">
      <c r="A207" s="532">
        <v>41</v>
      </c>
      <c r="B207" s="19"/>
      <c r="C207" s="715" t="s">
        <v>118</v>
      </c>
      <c r="D207" s="691"/>
      <c r="E207" s="11">
        <v>525</v>
      </c>
      <c r="F207" s="11">
        <v>1071</v>
      </c>
      <c r="G207" s="11">
        <v>1100</v>
      </c>
      <c r="H207" s="345">
        <v>516</v>
      </c>
      <c r="I207" s="345">
        <v>1000</v>
      </c>
      <c r="J207" s="345">
        <f t="shared" si="15"/>
        <v>1000</v>
      </c>
      <c r="K207" s="346">
        <f t="shared" si="16"/>
        <v>1000</v>
      </c>
    </row>
    <row r="208" spans="1:12" ht="15" x14ac:dyDescent="0.2">
      <c r="A208" s="532">
        <v>41</v>
      </c>
      <c r="B208" s="19"/>
      <c r="C208" s="668" t="s">
        <v>121</v>
      </c>
      <c r="D208" s="691"/>
      <c r="E208" s="11">
        <v>1710</v>
      </c>
      <c r="F208" s="11">
        <v>1860</v>
      </c>
      <c r="G208" s="11">
        <v>2000</v>
      </c>
      <c r="H208" s="345">
        <v>1915</v>
      </c>
      <c r="I208" s="345">
        <v>1950</v>
      </c>
      <c r="J208" s="345">
        <f t="shared" si="15"/>
        <v>1950</v>
      </c>
      <c r="K208" s="346">
        <f t="shared" si="16"/>
        <v>1950</v>
      </c>
      <c r="L208" s="46"/>
    </row>
    <row r="209" spans="1:15" ht="15.75" thickBot="1" x14ac:dyDescent="0.25">
      <c r="A209" s="565"/>
      <c r="B209" s="436" t="s">
        <v>213</v>
      </c>
      <c r="C209" s="741" t="s">
        <v>123</v>
      </c>
      <c r="D209" s="742"/>
      <c r="E209" s="437">
        <f t="shared" ref="E209:H209" si="17">SUM(E194:E208)</f>
        <v>13108</v>
      </c>
      <c r="F209" s="437">
        <f t="shared" si="17"/>
        <v>21636</v>
      </c>
      <c r="G209" s="437">
        <f t="shared" si="17"/>
        <v>13510</v>
      </c>
      <c r="H209" s="437">
        <f t="shared" si="17"/>
        <v>11149</v>
      </c>
      <c r="I209" s="437">
        <f>SUM(I192:I208)</f>
        <v>14578</v>
      </c>
      <c r="J209" s="437">
        <f>SUM(J192:J208)</f>
        <v>14578</v>
      </c>
      <c r="K209" s="438">
        <f>SUM(K192:K208)</f>
        <v>14578</v>
      </c>
    </row>
    <row r="210" spans="1:15" ht="15.75" thickTop="1" x14ac:dyDescent="0.2">
      <c r="A210" s="550"/>
      <c r="B210" s="63"/>
      <c r="C210" s="674"/>
      <c r="D210" s="712"/>
      <c r="E210" s="58"/>
      <c r="F210" s="58"/>
      <c r="G210" s="58"/>
      <c r="H210" s="351"/>
      <c r="I210" s="351"/>
      <c r="J210" s="351"/>
      <c r="K210" s="352"/>
    </row>
    <row r="211" spans="1:15" ht="15" x14ac:dyDescent="0.2">
      <c r="A211" s="566"/>
      <c r="B211" s="439"/>
      <c r="C211" s="743" t="s">
        <v>80</v>
      </c>
      <c r="D211" s="744"/>
      <c r="E211" s="148"/>
      <c r="F211" s="148"/>
      <c r="G211" s="148"/>
      <c r="H211" s="353"/>
      <c r="I211" s="353"/>
      <c r="J211" s="353"/>
      <c r="K211" s="354"/>
    </row>
    <row r="212" spans="1:15" ht="15" x14ac:dyDescent="0.2">
      <c r="A212" s="567"/>
      <c r="B212" s="440"/>
      <c r="C212" s="745" t="s">
        <v>210</v>
      </c>
      <c r="D212" s="746"/>
      <c r="E212" s="58"/>
      <c r="F212" s="58"/>
      <c r="G212" s="58"/>
      <c r="H212" s="351"/>
      <c r="I212" s="351"/>
      <c r="J212" s="351"/>
      <c r="K212" s="352"/>
    </row>
    <row r="213" spans="1:15" ht="15" x14ac:dyDescent="0.2">
      <c r="A213" s="532">
        <v>41</v>
      </c>
      <c r="B213" s="19"/>
      <c r="C213" s="668" t="s">
        <v>49</v>
      </c>
      <c r="D213" s="685"/>
      <c r="E213" s="11">
        <v>1875</v>
      </c>
      <c r="F213" s="11">
        <v>1985</v>
      </c>
      <c r="G213" s="11">
        <v>2500</v>
      </c>
      <c r="H213" s="345">
        <v>3240</v>
      </c>
      <c r="I213" s="345">
        <v>3300</v>
      </c>
      <c r="J213" s="345">
        <f>I213</f>
        <v>3300</v>
      </c>
      <c r="K213" s="346">
        <f>I213</f>
        <v>3300</v>
      </c>
    </row>
    <row r="214" spans="1:15" ht="15" x14ac:dyDescent="0.2">
      <c r="A214" s="532">
        <v>41</v>
      </c>
      <c r="B214" s="19"/>
      <c r="C214" s="668" t="s">
        <v>42</v>
      </c>
      <c r="D214" s="691"/>
      <c r="E214" s="11">
        <v>473</v>
      </c>
      <c r="F214" s="11">
        <v>56</v>
      </c>
      <c r="G214" s="11">
        <v>500</v>
      </c>
      <c r="H214" s="345">
        <v>90</v>
      </c>
      <c r="I214" s="345">
        <v>200</v>
      </c>
      <c r="J214" s="345">
        <f>I214</f>
        <v>200</v>
      </c>
      <c r="K214" s="346">
        <f>I214</f>
        <v>200</v>
      </c>
    </row>
    <row r="215" spans="1:15" ht="15" x14ac:dyDescent="0.2">
      <c r="A215" s="557" t="s">
        <v>43</v>
      </c>
      <c r="B215" s="19"/>
      <c r="C215" s="668" t="s">
        <v>51</v>
      </c>
      <c r="D215" s="685"/>
      <c r="E215" s="11">
        <v>591</v>
      </c>
      <c r="F215" s="11">
        <v>942</v>
      </c>
      <c r="G215" s="11">
        <v>1500</v>
      </c>
      <c r="H215" s="345">
        <v>547</v>
      </c>
      <c r="I215" s="345">
        <v>1200</v>
      </c>
      <c r="J215" s="345">
        <f>I215</f>
        <v>1200</v>
      </c>
      <c r="K215" s="346">
        <f>I215</f>
        <v>1200</v>
      </c>
    </row>
    <row r="216" spans="1:15" ht="15.75" thickBot="1" x14ac:dyDescent="0.25">
      <c r="A216" s="568"/>
      <c r="B216" s="441" t="s">
        <v>213</v>
      </c>
      <c r="C216" s="747" t="s">
        <v>81</v>
      </c>
      <c r="D216" s="748"/>
      <c r="E216" s="442">
        <f t="shared" ref="E216" si="18">SUM(E213:E215)</f>
        <v>2939</v>
      </c>
      <c r="F216" s="442">
        <f t="shared" ref="F216:K216" si="19">SUM(F213:F215)</f>
        <v>2983</v>
      </c>
      <c r="G216" s="442">
        <f t="shared" si="19"/>
        <v>4500</v>
      </c>
      <c r="H216" s="442">
        <f t="shared" si="19"/>
        <v>3877</v>
      </c>
      <c r="I216" s="442">
        <f t="shared" si="19"/>
        <v>4700</v>
      </c>
      <c r="J216" s="442">
        <f t="shared" si="19"/>
        <v>4700</v>
      </c>
      <c r="K216" s="443">
        <f t="shared" si="19"/>
        <v>4700</v>
      </c>
    </row>
    <row r="217" spans="1:15" ht="15.75" thickTop="1" x14ac:dyDescent="0.2">
      <c r="A217" s="569"/>
      <c r="B217" s="63"/>
      <c r="C217" s="703"/>
      <c r="D217" s="704"/>
      <c r="E217" s="58"/>
      <c r="F217" s="58"/>
      <c r="G217" s="58"/>
      <c r="H217" s="351"/>
      <c r="I217" s="351"/>
      <c r="J217" s="351"/>
      <c r="K217" s="352"/>
    </row>
    <row r="218" spans="1:15" ht="15" x14ac:dyDescent="0.2">
      <c r="A218" s="570"/>
      <c r="B218" s="419"/>
      <c r="C218" s="732" t="s">
        <v>82</v>
      </c>
      <c r="D218" s="738"/>
      <c r="E218" s="148"/>
      <c r="F218" s="148"/>
      <c r="G218" s="148"/>
      <c r="H218" s="353"/>
      <c r="I218" s="353"/>
      <c r="J218" s="353"/>
      <c r="K218" s="354"/>
      <c r="L218" s="300"/>
      <c r="M218" s="301"/>
    </row>
    <row r="219" spans="1:15" ht="15" x14ac:dyDescent="0.2">
      <c r="A219" s="571"/>
      <c r="B219" s="444"/>
      <c r="C219" s="734" t="s">
        <v>210</v>
      </c>
      <c r="D219" s="735"/>
      <c r="E219" s="58"/>
      <c r="F219" s="58"/>
      <c r="G219" s="58"/>
      <c r="H219" s="351"/>
      <c r="I219" s="351"/>
      <c r="J219" s="351"/>
      <c r="K219" s="352"/>
      <c r="L219" s="196"/>
      <c r="M219" s="173"/>
    </row>
    <row r="220" spans="1:15" ht="15" x14ac:dyDescent="0.2">
      <c r="A220" s="557" t="s">
        <v>43</v>
      </c>
      <c r="B220" s="19"/>
      <c r="C220" s="668" t="s">
        <v>39</v>
      </c>
      <c r="D220" s="691"/>
      <c r="E220" s="11">
        <v>71</v>
      </c>
      <c r="F220" s="11">
        <v>62</v>
      </c>
      <c r="G220" s="11">
        <v>100</v>
      </c>
      <c r="H220" s="345">
        <v>95</v>
      </c>
      <c r="I220" s="345">
        <v>100</v>
      </c>
      <c r="J220" s="345">
        <f t="shared" ref="J220:J227" si="20">I220</f>
        <v>100</v>
      </c>
      <c r="K220" s="346">
        <f t="shared" ref="K220:K227" si="21">I220</f>
        <v>100</v>
      </c>
    </row>
    <row r="221" spans="1:15" ht="15" x14ac:dyDescent="0.2">
      <c r="A221" s="557" t="s">
        <v>43</v>
      </c>
      <c r="B221" s="19"/>
      <c r="C221" s="668" t="s">
        <v>136</v>
      </c>
      <c r="D221" s="691"/>
      <c r="E221" s="11">
        <v>230</v>
      </c>
      <c r="F221" s="11">
        <v>132</v>
      </c>
      <c r="G221" s="11">
        <v>250</v>
      </c>
      <c r="H221" s="345">
        <v>290</v>
      </c>
      <c r="I221" s="345">
        <v>300</v>
      </c>
      <c r="J221" s="345">
        <f t="shared" si="20"/>
        <v>300</v>
      </c>
      <c r="K221" s="346">
        <f t="shared" si="21"/>
        <v>300</v>
      </c>
    </row>
    <row r="222" spans="1:15" ht="15" x14ac:dyDescent="0.2">
      <c r="A222" s="572" t="s">
        <v>41</v>
      </c>
      <c r="B222" s="19"/>
      <c r="C222" s="281" t="s">
        <v>302</v>
      </c>
      <c r="D222" s="280"/>
      <c r="E222" s="11">
        <v>0</v>
      </c>
      <c r="F222" s="11">
        <v>0</v>
      </c>
      <c r="G222" s="11">
        <v>0</v>
      </c>
      <c r="H222" s="345">
        <v>3000</v>
      </c>
      <c r="I222" s="345">
        <v>0</v>
      </c>
      <c r="J222" s="345">
        <f t="shared" si="20"/>
        <v>0</v>
      </c>
      <c r="K222" s="346">
        <f t="shared" si="21"/>
        <v>0</v>
      </c>
      <c r="L222" s="315"/>
      <c r="M222" s="264"/>
      <c r="N222" s="264"/>
      <c r="O222" s="264"/>
    </row>
    <row r="223" spans="1:15" ht="15" x14ac:dyDescent="0.2">
      <c r="A223" s="557" t="s">
        <v>43</v>
      </c>
      <c r="B223" s="19"/>
      <c r="C223" s="668" t="s">
        <v>42</v>
      </c>
      <c r="D223" s="691"/>
      <c r="E223" s="11">
        <v>216</v>
      </c>
      <c r="F223" s="11">
        <v>135</v>
      </c>
      <c r="G223" s="11">
        <v>200</v>
      </c>
      <c r="H223" s="347">
        <v>400</v>
      </c>
      <c r="I223" s="345">
        <v>400</v>
      </c>
      <c r="J223" s="345">
        <f t="shared" si="20"/>
        <v>400</v>
      </c>
      <c r="K223" s="346">
        <f t="shared" si="21"/>
        <v>400</v>
      </c>
    </row>
    <row r="224" spans="1:15" ht="15" x14ac:dyDescent="0.2">
      <c r="A224" s="557" t="s">
        <v>43</v>
      </c>
      <c r="B224" s="19"/>
      <c r="C224" s="668" t="s">
        <v>44</v>
      </c>
      <c r="D224" s="691"/>
      <c r="E224" s="11">
        <v>7</v>
      </c>
      <c r="F224" s="11">
        <v>5</v>
      </c>
      <c r="G224" s="11">
        <v>50</v>
      </c>
      <c r="H224" s="345">
        <v>0</v>
      </c>
      <c r="I224" s="345">
        <v>30</v>
      </c>
      <c r="J224" s="345">
        <f t="shared" si="20"/>
        <v>30</v>
      </c>
      <c r="K224" s="346">
        <f t="shared" si="21"/>
        <v>30</v>
      </c>
    </row>
    <row r="225" spans="1:11" ht="15" x14ac:dyDescent="0.2">
      <c r="A225" s="572" t="s">
        <v>43</v>
      </c>
      <c r="B225" s="19"/>
      <c r="C225" s="281" t="s">
        <v>303</v>
      </c>
      <c r="D225" s="280"/>
      <c r="E225" s="11">
        <v>0</v>
      </c>
      <c r="F225" s="11">
        <v>0</v>
      </c>
      <c r="G225" s="11">
        <v>0</v>
      </c>
      <c r="H225" s="345">
        <v>632</v>
      </c>
      <c r="I225" s="345">
        <v>500</v>
      </c>
      <c r="J225" s="345">
        <f t="shared" si="20"/>
        <v>500</v>
      </c>
      <c r="K225" s="346">
        <f t="shared" si="21"/>
        <v>500</v>
      </c>
    </row>
    <row r="226" spans="1:11" ht="15" x14ac:dyDescent="0.2">
      <c r="A226" s="572" t="s">
        <v>43</v>
      </c>
      <c r="B226" s="19"/>
      <c r="C226" s="281" t="s">
        <v>304</v>
      </c>
      <c r="D226" s="280"/>
      <c r="E226" s="11">
        <v>0</v>
      </c>
      <c r="F226" s="11">
        <v>0</v>
      </c>
      <c r="G226" s="11">
        <v>0</v>
      </c>
      <c r="H226" s="345">
        <v>234</v>
      </c>
      <c r="I226" s="345">
        <v>200</v>
      </c>
      <c r="J226" s="345">
        <f t="shared" si="20"/>
        <v>200</v>
      </c>
      <c r="K226" s="346">
        <f t="shared" si="21"/>
        <v>200</v>
      </c>
    </row>
    <row r="227" spans="1:11" ht="15" x14ac:dyDescent="0.2">
      <c r="A227" s="557" t="s">
        <v>43</v>
      </c>
      <c r="B227" s="19"/>
      <c r="C227" s="715" t="s">
        <v>134</v>
      </c>
      <c r="D227" s="691"/>
      <c r="E227" s="11">
        <v>233</v>
      </c>
      <c r="F227" s="11">
        <v>295</v>
      </c>
      <c r="G227" s="11">
        <v>300</v>
      </c>
      <c r="H227" s="345">
        <v>286</v>
      </c>
      <c r="I227" s="345">
        <v>300</v>
      </c>
      <c r="J227" s="345">
        <f t="shared" si="20"/>
        <v>300</v>
      </c>
      <c r="K227" s="346">
        <f t="shared" si="21"/>
        <v>300</v>
      </c>
    </row>
    <row r="228" spans="1:11" ht="15.75" thickBot="1" x14ac:dyDescent="0.25">
      <c r="A228" s="573"/>
      <c r="B228" s="422" t="s">
        <v>213</v>
      </c>
      <c r="C228" s="723" t="s">
        <v>84</v>
      </c>
      <c r="D228" s="724"/>
      <c r="E228" s="423">
        <f t="shared" ref="E228:K228" si="22">SUM(E220:E227)</f>
        <v>757</v>
      </c>
      <c r="F228" s="423">
        <f t="shared" si="22"/>
        <v>629</v>
      </c>
      <c r="G228" s="423">
        <f t="shared" si="22"/>
        <v>900</v>
      </c>
      <c r="H228" s="423">
        <f t="shared" si="22"/>
        <v>4937</v>
      </c>
      <c r="I228" s="423">
        <f t="shared" si="22"/>
        <v>1830</v>
      </c>
      <c r="J228" s="423">
        <f t="shared" si="22"/>
        <v>1830</v>
      </c>
      <c r="K228" s="424">
        <f t="shared" si="22"/>
        <v>1830</v>
      </c>
    </row>
    <row r="229" spans="1:11" ht="15.75" thickTop="1" x14ac:dyDescent="0.2">
      <c r="A229" s="569"/>
      <c r="B229" s="63"/>
      <c r="C229" s="59"/>
      <c r="D229" s="68"/>
      <c r="E229" s="67"/>
      <c r="F229" s="67"/>
      <c r="G229" s="67"/>
      <c r="H229" s="367"/>
      <c r="I229" s="367"/>
      <c r="J229" s="367"/>
      <c r="K229" s="368"/>
    </row>
    <row r="230" spans="1:11" ht="15" x14ac:dyDescent="0.2">
      <c r="A230" s="574"/>
      <c r="B230" s="445"/>
      <c r="C230" s="739" t="s">
        <v>135</v>
      </c>
      <c r="D230" s="740"/>
      <c r="E230" s="148"/>
      <c r="F230" s="148"/>
      <c r="G230" s="148"/>
      <c r="H230" s="353"/>
      <c r="I230" s="353"/>
      <c r="J230" s="353"/>
      <c r="K230" s="354"/>
    </row>
    <row r="231" spans="1:11" ht="15" x14ac:dyDescent="0.2">
      <c r="A231" s="575"/>
      <c r="B231" s="446"/>
      <c r="C231" s="736" t="s">
        <v>210</v>
      </c>
      <c r="D231" s="737"/>
      <c r="E231" s="58"/>
      <c r="F231" s="58"/>
      <c r="G231" s="58"/>
      <c r="H231" s="351"/>
      <c r="I231" s="351"/>
      <c r="J231" s="369"/>
      <c r="K231" s="352"/>
    </row>
    <row r="232" spans="1:11" ht="15" x14ac:dyDescent="0.2">
      <c r="A232" s="557" t="s">
        <v>43</v>
      </c>
      <c r="B232" s="19"/>
      <c r="C232" s="668" t="s">
        <v>169</v>
      </c>
      <c r="D232" s="691"/>
      <c r="E232" s="11">
        <v>1708</v>
      </c>
      <c r="F232" s="11">
        <v>1458</v>
      </c>
      <c r="G232" s="11">
        <v>1800</v>
      </c>
      <c r="H232" s="345">
        <v>1490</v>
      </c>
      <c r="I232" s="345">
        <v>1600</v>
      </c>
      <c r="J232" s="345">
        <f>I232</f>
        <v>1600</v>
      </c>
      <c r="K232" s="346">
        <f>I232</f>
        <v>1600</v>
      </c>
    </row>
    <row r="233" spans="1:11" ht="15" x14ac:dyDescent="0.2">
      <c r="A233" s="557" t="s">
        <v>43</v>
      </c>
      <c r="B233" s="19"/>
      <c r="C233" s="668" t="s">
        <v>42</v>
      </c>
      <c r="D233" s="691"/>
      <c r="E233" s="11">
        <v>769</v>
      </c>
      <c r="F233" s="11">
        <v>681</v>
      </c>
      <c r="G233" s="11">
        <v>800</v>
      </c>
      <c r="H233" s="345">
        <v>1995</v>
      </c>
      <c r="I233" s="345">
        <v>1900</v>
      </c>
      <c r="J233" s="345">
        <f t="shared" ref="J233" si="23">I233</f>
        <v>1900</v>
      </c>
      <c r="K233" s="346">
        <f t="shared" ref="K233:K245" si="24">I233</f>
        <v>1900</v>
      </c>
    </row>
    <row r="234" spans="1:11" ht="15" x14ac:dyDescent="0.2">
      <c r="A234" s="557" t="s">
        <v>43</v>
      </c>
      <c r="B234" s="19"/>
      <c r="C234" s="668" t="s">
        <v>44</v>
      </c>
      <c r="D234" s="691"/>
      <c r="E234" s="11">
        <v>918</v>
      </c>
      <c r="F234" s="11">
        <v>999</v>
      </c>
      <c r="G234" s="11">
        <v>1000</v>
      </c>
      <c r="H234" s="345">
        <v>1156</v>
      </c>
      <c r="I234" s="345">
        <v>1200</v>
      </c>
      <c r="J234" s="345">
        <f>I234</f>
        <v>1200</v>
      </c>
      <c r="K234" s="346">
        <f t="shared" si="24"/>
        <v>1200</v>
      </c>
    </row>
    <row r="235" spans="1:11" ht="15" x14ac:dyDescent="0.2">
      <c r="A235" s="572" t="s">
        <v>271</v>
      </c>
      <c r="B235" s="19"/>
      <c r="C235" s="281" t="s">
        <v>44</v>
      </c>
      <c r="D235" s="280"/>
      <c r="E235" s="11">
        <v>0</v>
      </c>
      <c r="F235" s="11">
        <v>0</v>
      </c>
      <c r="G235" s="11">
        <v>0</v>
      </c>
      <c r="H235" s="345">
        <v>40</v>
      </c>
      <c r="I235" s="345">
        <v>0</v>
      </c>
      <c r="J235" s="345">
        <f t="shared" ref="J235:J245" si="25">I235</f>
        <v>0</v>
      </c>
      <c r="K235" s="346">
        <f t="shared" si="24"/>
        <v>0</v>
      </c>
    </row>
    <row r="236" spans="1:11" ht="15" x14ac:dyDescent="0.2">
      <c r="A236" s="557" t="s">
        <v>43</v>
      </c>
      <c r="B236" s="19"/>
      <c r="C236" s="668" t="s">
        <v>51</v>
      </c>
      <c r="D236" s="691"/>
      <c r="E236" s="11">
        <v>172</v>
      </c>
      <c r="F236" s="11">
        <v>169</v>
      </c>
      <c r="G236" s="11">
        <v>400</v>
      </c>
      <c r="H236" s="345">
        <v>0</v>
      </c>
      <c r="I236" s="345">
        <v>300</v>
      </c>
      <c r="J236" s="345">
        <f t="shared" si="25"/>
        <v>300</v>
      </c>
      <c r="K236" s="346">
        <f t="shared" si="24"/>
        <v>300</v>
      </c>
    </row>
    <row r="237" spans="1:11" ht="15" x14ac:dyDescent="0.2">
      <c r="A237" s="572" t="s">
        <v>43</v>
      </c>
      <c r="B237" s="19"/>
      <c r="C237" s="281" t="s">
        <v>305</v>
      </c>
      <c r="D237" s="280"/>
      <c r="E237" s="11">
        <v>0</v>
      </c>
      <c r="F237" s="11">
        <v>0</v>
      </c>
      <c r="G237" s="11">
        <v>0</v>
      </c>
      <c r="H237" s="345">
        <v>198</v>
      </c>
      <c r="I237" s="345">
        <v>100</v>
      </c>
      <c r="J237" s="345">
        <f t="shared" si="25"/>
        <v>100</v>
      </c>
      <c r="K237" s="346">
        <f t="shared" si="24"/>
        <v>100</v>
      </c>
    </row>
    <row r="238" spans="1:11" ht="15" x14ac:dyDescent="0.2">
      <c r="A238" s="557" t="s">
        <v>43</v>
      </c>
      <c r="B238" s="19"/>
      <c r="C238" s="668" t="s">
        <v>85</v>
      </c>
      <c r="D238" s="691"/>
      <c r="E238" s="11">
        <v>72</v>
      </c>
      <c r="F238" s="11">
        <v>117</v>
      </c>
      <c r="G238" s="11">
        <v>400</v>
      </c>
      <c r="H238" s="345">
        <v>2223</v>
      </c>
      <c r="I238" s="345">
        <v>2000</v>
      </c>
      <c r="J238" s="345">
        <f t="shared" si="25"/>
        <v>2000</v>
      </c>
      <c r="K238" s="346">
        <f t="shared" si="24"/>
        <v>2000</v>
      </c>
    </row>
    <row r="239" spans="1:11" ht="15" x14ac:dyDescent="0.2">
      <c r="A239" s="572" t="s">
        <v>101</v>
      </c>
      <c r="B239" s="19"/>
      <c r="C239" s="668" t="s">
        <v>85</v>
      </c>
      <c r="D239" s="691"/>
      <c r="E239" s="11">
        <v>1300</v>
      </c>
      <c r="F239" s="11">
        <v>1000</v>
      </c>
      <c r="G239" s="11">
        <v>1000</v>
      </c>
      <c r="H239" s="345">
        <v>900</v>
      </c>
      <c r="I239" s="345">
        <v>2000</v>
      </c>
      <c r="J239" s="345">
        <f t="shared" si="25"/>
        <v>2000</v>
      </c>
      <c r="K239" s="346">
        <f t="shared" si="24"/>
        <v>2000</v>
      </c>
    </row>
    <row r="240" spans="1:11" ht="15" x14ac:dyDescent="0.2">
      <c r="A240" s="572" t="s">
        <v>271</v>
      </c>
      <c r="B240" s="19"/>
      <c r="C240" s="281" t="s">
        <v>85</v>
      </c>
      <c r="D240" s="280"/>
      <c r="E240" s="11">
        <v>0</v>
      </c>
      <c r="F240" s="11">
        <v>0</v>
      </c>
      <c r="G240" s="11">
        <v>0</v>
      </c>
      <c r="H240" s="345">
        <v>20</v>
      </c>
      <c r="I240" s="345">
        <v>0</v>
      </c>
      <c r="J240" s="345">
        <f t="shared" si="25"/>
        <v>0</v>
      </c>
      <c r="K240" s="346">
        <f t="shared" si="24"/>
        <v>0</v>
      </c>
    </row>
    <row r="241" spans="1:11" ht="15" x14ac:dyDescent="0.2">
      <c r="A241" s="557" t="s">
        <v>101</v>
      </c>
      <c r="B241" s="19"/>
      <c r="C241" s="668" t="s">
        <v>170</v>
      </c>
      <c r="D241" s="691"/>
      <c r="E241" s="11">
        <v>1200</v>
      </c>
      <c r="F241" s="11">
        <v>0</v>
      </c>
      <c r="G241" s="11">
        <v>0</v>
      </c>
      <c r="H241" s="345">
        <v>0</v>
      </c>
      <c r="I241" s="345">
        <v>0</v>
      </c>
      <c r="J241" s="345">
        <f t="shared" si="25"/>
        <v>0</v>
      </c>
      <c r="K241" s="346">
        <f t="shared" si="24"/>
        <v>0</v>
      </c>
    </row>
    <row r="242" spans="1:11" ht="15" x14ac:dyDescent="0.2">
      <c r="A242" s="557" t="s">
        <v>43</v>
      </c>
      <c r="B242" s="19"/>
      <c r="C242" s="25" t="s">
        <v>170</v>
      </c>
      <c r="D242" s="27"/>
      <c r="E242" s="11">
        <v>3500</v>
      </c>
      <c r="F242" s="11">
        <v>0</v>
      </c>
      <c r="G242" s="11">
        <v>0</v>
      </c>
      <c r="H242" s="345">
        <v>0</v>
      </c>
      <c r="I242" s="345">
        <v>0</v>
      </c>
      <c r="J242" s="345">
        <f t="shared" si="25"/>
        <v>0</v>
      </c>
      <c r="K242" s="346">
        <f t="shared" si="24"/>
        <v>0</v>
      </c>
    </row>
    <row r="243" spans="1:11" ht="15" x14ac:dyDescent="0.2">
      <c r="A243" s="572" t="s">
        <v>43</v>
      </c>
      <c r="B243" s="19"/>
      <c r="C243" s="281" t="s">
        <v>304</v>
      </c>
      <c r="D243" s="280"/>
      <c r="E243" s="11">
        <v>0</v>
      </c>
      <c r="F243" s="11">
        <v>0</v>
      </c>
      <c r="G243" s="11">
        <v>0</v>
      </c>
      <c r="H243" s="345">
        <v>481</v>
      </c>
      <c r="I243" s="345">
        <v>400</v>
      </c>
      <c r="J243" s="345">
        <f t="shared" si="25"/>
        <v>400</v>
      </c>
      <c r="K243" s="346">
        <f t="shared" si="24"/>
        <v>400</v>
      </c>
    </row>
    <row r="244" spans="1:11" ht="15" x14ac:dyDescent="0.2">
      <c r="A244" s="572" t="s">
        <v>271</v>
      </c>
      <c r="B244" s="19"/>
      <c r="C244" s="281" t="s">
        <v>304</v>
      </c>
      <c r="D244" s="280"/>
      <c r="E244" s="11">
        <v>0</v>
      </c>
      <c r="F244" s="11">
        <v>0</v>
      </c>
      <c r="G244" s="11">
        <v>0</v>
      </c>
      <c r="H244" s="345">
        <v>40</v>
      </c>
      <c r="I244" s="345">
        <v>0</v>
      </c>
      <c r="J244" s="345">
        <f t="shared" si="25"/>
        <v>0</v>
      </c>
      <c r="K244" s="346">
        <f t="shared" si="24"/>
        <v>0</v>
      </c>
    </row>
    <row r="245" spans="1:11" ht="15" x14ac:dyDescent="0.2">
      <c r="A245" s="557" t="s">
        <v>43</v>
      </c>
      <c r="B245" s="19"/>
      <c r="C245" s="668" t="s">
        <v>105</v>
      </c>
      <c r="D245" s="691"/>
      <c r="E245" s="11">
        <v>90</v>
      </c>
      <c r="F245" s="11">
        <v>70</v>
      </c>
      <c r="G245" s="11">
        <v>90</v>
      </c>
      <c r="H245" s="345">
        <v>240</v>
      </c>
      <c r="I245" s="345">
        <v>200</v>
      </c>
      <c r="J245" s="345">
        <f t="shared" si="25"/>
        <v>200</v>
      </c>
      <c r="K245" s="346">
        <f t="shared" si="24"/>
        <v>200</v>
      </c>
    </row>
    <row r="246" spans="1:11" ht="15.75" thickBot="1" x14ac:dyDescent="0.25">
      <c r="A246" s="576"/>
      <c r="B246" s="447" t="s">
        <v>213</v>
      </c>
      <c r="C246" s="730" t="s">
        <v>86</v>
      </c>
      <c r="D246" s="731"/>
      <c r="E246" s="448">
        <f t="shared" ref="E246:K246" si="26">SUM(E232:E245)</f>
        <v>9729</v>
      </c>
      <c r="F246" s="448">
        <f t="shared" si="26"/>
        <v>4494</v>
      </c>
      <c r="G246" s="448">
        <f t="shared" si="26"/>
        <v>5490</v>
      </c>
      <c r="H246" s="448">
        <f t="shared" si="26"/>
        <v>8783</v>
      </c>
      <c r="I246" s="448">
        <f t="shared" si="26"/>
        <v>9700</v>
      </c>
      <c r="J246" s="448">
        <f t="shared" si="26"/>
        <v>9700</v>
      </c>
      <c r="K246" s="449">
        <f t="shared" si="26"/>
        <v>9700</v>
      </c>
    </row>
    <row r="247" spans="1:11" ht="15.75" thickTop="1" x14ac:dyDescent="0.2">
      <c r="A247" s="569"/>
      <c r="B247" s="63"/>
      <c r="C247" s="703"/>
      <c r="D247" s="712"/>
      <c r="E247" s="67"/>
      <c r="F247" s="67"/>
      <c r="G247" s="67"/>
      <c r="H247" s="367"/>
      <c r="I247" s="367"/>
      <c r="J247" s="367"/>
      <c r="K247" s="368"/>
    </row>
    <row r="248" spans="1:11" ht="15" x14ac:dyDescent="0.2">
      <c r="A248" s="570"/>
      <c r="B248" s="419"/>
      <c r="C248" s="732" t="s">
        <v>137</v>
      </c>
      <c r="D248" s="733"/>
      <c r="E248" s="149"/>
      <c r="F248" s="149"/>
      <c r="G248" s="149"/>
      <c r="H248" s="370"/>
      <c r="I248" s="370"/>
      <c r="J248" s="370"/>
      <c r="K248" s="371"/>
    </row>
    <row r="249" spans="1:11" ht="15" x14ac:dyDescent="0.2">
      <c r="A249" s="571"/>
      <c r="B249" s="444"/>
      <c r="C249" s="734" t="s">
        <v>210</v>
      </c>
      <c r="D249" s="735"/>
      <c r="E249" s="67"/>
      <c r="F249" s="67"/>
      <c r="G249" s="67"/>
      <c r="H249" s="367"/>
      <c r="I249" s="367"/>
      <c r="J249" s="367"/>
      <c r="K249" s="368"/>
    </row>
    <row r="250" spans="1:11" ht="15" x14ac:dyDescent="0.2">
      <c r="A250" s="532">
        <v>41</v>
      </c>
      <c r="B250" s="19"/>
      <c r="C250" s="668" t="s">
        <v>77</v>
      </c>
      <c r="D250" s="685"/>
      <c r="E250" s="11">
        <v>327</v>
      </c>
      <c r="F250" s="11">
        <v>377</v>
      </c>
      <c r="G250" s="11">
        <v>450</v>
      </c>
      <c r="H250" s="345">
        <v>335</v>
      </c>
      <c r="I250" s="345">
        <v>400</v>
      </c>
      <c r="J250" s="345">
        <f t="shared" ref="J250:J254" si="27">I250</f>
        <v>400</v>
      </c>
      <c r="K250" s="346">
        <f t="shared" ref="K250:K255" si="28">I250</f>
        <v>400</v>
      </c>
    </row>
    <row r="251" spans="1:11" ht="15" x14ac:dyDescent="0.2">
      <c r="A251" s="532">
        <v>41</v>
      </c>
      <c r="B251" s="19"/>
      <c r="C251" s="668" t="s">
        <v>42</v>
      </c>
      <c r="D251" s="691"/>
      <c r="E251" s="11">
        <v>173</v>
      </c>
      <c r="F251" s="11">
        <v>151</v>
      </c>
      <c r="G251" s="11">
        <v>200</v>
      </c>
      <c r="H251" s="345">
        <v>251</v>
      </c>
      <c r="I251" s="345">
        <v>200</v>
      </c>
      <c r="J251" s="345">
        <f t="shared" si="27"/>
        <v>200</v>
      </c>
      <c r="K251" s="346">
        <f t="shared" si="28"/>
        <v>200</v>
      </c>
    </row>
    <row r="252" spans="1:11" ht="15" x14ac:dyDescent="0.2">
      <c r="A252" s="532">
        <v>41</v>
      </c>
      <c r="B252" s="19"/>
      <c r="C252" s="668" t="s">
        <v>54</v>
      </c>
      <c r="D252" s="685"/>
      <c r="E252" s="11">
        <v>70</v>
      </c>
      <c r="F252" s="11">
        <v>77</v>
      </c>
      <c r="G252" s="11">
        <v>100</v>
      </c>
      <c r="H252" s="345">
        <v>88</v>
      </c>
      <c r="I252" s="345">
        <v>100</v>
      </c>
      <c r="J252" s="345">
        <f t="shared" si="27"/>
        <v>100</v>
      </c>
      <c r="K252" s="346">
        <f t="shared" si="28"/>
        <v>100</v>
      </c>
    </row>
    <row r="253" spans="1:11" ht="15" x14ac:dyDescent="0.2">
      <c r="A253" s="532">
        <v>41</v>
      </c>
      <c r="B253" s="19"/>
      <c r="C253" s="25" t="s">
        <v>51</v>
      </c>
      <c r="D253" s="26"/>
      <c r="E253" s="11">
        <v>1822</v>
      </c>
      <c r="F253" s="11">
        <v>0</v>
      </c>
      <c r="G253" s="11">
        <v>0</v>
      </c>
      <c r="H253" s="345">
        <v>96</v>
      </c>
      <c r="I253" s="345">
        <v>100</v>
      </c>
      <c r="J253" s="345">
        <f t="shared" si="27"/>
        <v>100</v>
      </c>
      <c r="K253" s="346">
        <f t="shared" si="28"/>
        <v>100</v>
      </c>
    </row>
    <row r="254" spans="1:11" ht="15" x14ac:dyDescent="0.2">
      <c r="A254" s="532">
        <v>41</v>
      </c>
      <c r="B254" s="19"/>
      <c r="C254" s="281" t="s">
        <v>304</v>
      </c>
      <c r="D254" s="279"/>
      <c r="E254" s="11">
        <v>0</v>
      </c>
      <c r="F254" s="11">
        <v>0</v>
      </c>
      <c r="G254" s="11">
        <v>0</v>
      </c>
      <c r="H254" s="345">
        <v>97</v>
      </c>
      <c r="I254" s="345">
        <v>100</v>
      </c>
      <c r="J254" s="345">
        <f t="shared" si="27"/>
        <v>100</v>
      </c>
      <c r="K254" s="346">
        <f t="shared" si="28"/>
        <v>100</v>
      </c>
    </row>
    <row r="255" spans="1:11" ht="15" x14ac:dyDescent="0.2">
      <c r="A255" s="532">
        <v>41</v>
      </c>
      <c r="B255" s="19"/>
      <c r="C255" s="668" t="s">
        <v>65</v>
      </c>
      <c r="D255" s="685"/>
      <c r="E255" s="11">
        <v>80</v>
      </c>
      <c r="F255" s="11">
        <v>140</v>
      </c>
      <c r="G255" s="11">
        <v>90</v>
      </c>
      <c r="H255" s="345">
        <v>0</v>
      </c>
      <c r="I255" s="345">
        <v>0</v>
      </c>
      <c r="J255" s="345">
        <f>I255</f>
        <v>0</v>
      </c>
      <c r="K255" s="346">
        <f t="shared" si="28"/>
        <v>0</v>
      </c>
    </row>
    <row r="256" spans="1:11" ht="15.75" thickBot="1" x14ac:dyDescent="0.25">
      <c r="A256" s="561"/>
      <c r="B256" s="422" t="s">
        <v>213</v>
      </c>
      <c r="C256" s="723" t="s">
        <v>137</v>
      </c>
      <c r="D256" s="724"/>
      <c r="E256" s="423">
        <f t="shared" ref="E256:K256" si="29">SUM(E250:E255)</f>
        <v>2472</v>
      </c>
      <c r="F256" s="423">
        <f t="shared" si="29"/>
        <v>745</v>
      </c>
      <c r="G256" s="423">
        <f t="shared" si="29"/>
        <v>840</v>
      </c>
      <c r="H256" s="423">
        <f t="shared" si="29"/>
        <v>867</v>
      </c>
      <c r="I256" s="423">
        <f t="shared" si="29"/>
        <v>900</v>
      </c>
      <c r="J256" s="423">
        <f t="shared" si="29"/>
        <v>900</v>
      </c>
      <c r="K256" s="424">
        <f t="shared" si="29"/>
        <v>900</v>
      </c>
    </row>
    <row r="257" spans="1:11" ht="15.75" thickTop="1" x14ac:dyDescent="0.2">
      <c r="A257" s="569"/>
      <c r="B257" s="63"/>
      <c r="C257" s="703" t="s">
        <v>103</v>
      </c>
      <c r="D257" s="725"/>
      <c r="E257" s="58"/>
      <c r="F257" s="58"/>
      <c r="G257" s="58"/>
      <c r="H257" s="351"/>
      <c r="I257" s="351"/>
      <c r="J257" s="351"/>
      <c r="K257" s="352"/>
    </row>
    <row r="258" spans="1:11" ht="15" x14ac:dyDescent="0.2">
      <c r="A258" s="577"/>
      <c r="B258" s="396"/>
      <c r="C258" s="726" t="s">
        <v>87</v>
      </c>
      <c r="D258" s="727"/>
      <c r="E258" s="148"/>
      <c r="F258" s="148"/>
      <c r="G258" s="148"/>
      <c r="H258" s="353"/>
      <c r="I258" s="353"/>
      <c r="J258" s="353"/>
      <c r="K258" s="354"/>
    </row>
    <row r="259" spans="1:11" ht="15" x14ac:dyDescent="0.2">
      <c r="A259" s="578"/>
      <c r="B259" s="397"/>
      <c r="C259" s="728" t="s">
        <v>210</v>
      </c>
      <c r="D259" s="729"/>
      <c r="E259" s="58"/>
      <c r="F259" s="58"/>
      <c r="G259" s="58"/>
      <c r="H259" s="351"/>
      <c r="I259" s="351"/>
      <c r="J259" s="351"/>
      <c r="K259" s="352"/>
    </row>
    <row r="260" spans="1:11" ht="15" x14ac:dyDescent="0.2">
      <c r="A260" s="557" t="s">
        <v>43</v>
      </c>
      <c r="B260" s="19"/>
      <c r="C260" s="668" t="s">
        <v>88</v>
      </c>
      <c r="D260" s="691"/>
      <c r="E260" s="11">
        <v>23034</v>
      </c>
      <c r="F260" s="11">
        <v>21667</v>
      </c>
      <c r="G260" s="11">
        <v>22500</v>
      </c>
      <c r="H260" s="345">
        <v>23910</v>
      </c>
      <c r="I260" s="345">
        <v>24200</v>
      </c>
      <c r="J260" s="345">
        <f>I260</f>
        <v>24200</v>
      </c>
      <c r="K260" s="346">
        <f>I260</f>
        <v>24200</v>
      </c>
    </row>
    <row r="261" spans="1:11" ht="15" x14ac:dyDescent="0.2">
      <c r="A261" s="557" t="s">
        <v>43</v>
      </c>
      <c r="B261" s="19"/>
      <c r="C261" s="25" t="s">
        <v>125</v>
      </c>
      <c r="D261" s="27"/>
      <c r="E261" s="11">
        <v>320</v>
      </c>
      <c r="F261" s="11">
        <v>257</v>
      </c>
      <c r="G261" s="11">
        <v>350</v>
      </c>
      <c r="H261" s="345">
        <v>92</v>
      </c>
      <c r="I261" s="345">
        <v>150</v>
      </c>
      <c r="J261" s="345">
        <f t="shared" ref="J261:J290" si="30">I261</f>
        <v>150</v>
      </c>
      <c r="K261" s="346">
        <f t="shared" ref="K261:K290" si="31">I261</f>
        <v>150</v>
      </c>
    </row>
    <row r="262" spans="1:11" ht="15" x14ac:dyDescent="0.2">
      <c r="A262" s="557" t="s">
        <v>43</v>
      </c>
      <c r="B262" s="19"/>
      <c r="C262" s="668" t="s">
        <v>126</v>
      </c>
      <c r="D262" s="691"/>
      <c r="E262" s="11">
        <v>962</v>
      </c>
      <c r="F262" s="11">
        <v>841</v>
      </c>
      <c r="G262" s="11">
        <v>1000</v>
      </c>
      <c r="H262" s="345">
        <v>1012</v>
      </c>
      <c r="I262" s="345">
        <v>1200</v>
      </c>
      <c r="J262" s="345">
        <f t="shared" si="30"/>
        <v>1200</v>
      </c>
      <c r="K262" s="346">
        <f t="shared" si="31"/>
        <v>1200</v>
      </c>
    </row>
    <row r="263" spans="1:11" ht="15" x14ac:dyDescent="0.2">
      <c r="A263" s="557" t="s">
        <v>43</v>
      </c>
      <c r="B263" s="19"/>
      <c r="C263" s="25" t="s">
        <v>31</v>
      </c>
      <c r="D263" s="27"/>
      <c r="E263" s="11">
        <v>15</v>
      </c>
      <c r="F263" s="11">
        <v>5</v>
      </c>
      <c r="G263" s="11">
        <v>200</v>
      </c>
      <c r="H263" s="345">
        <v>0</v>
      </c>
      <c r="I263" s="345">
        <v>200</v>
      </c>
      <c r="J263" s="345">
        <f t="shared" si="30"/>
        <v>200</v>
      </c>
      <c r="K263" s="346">
        <f t="shared" si="31"/>
        <v>200</v>
      </c>
    </row>
    <row r="264" spans="1:11" ht="15" x14ac:dyDescent="0.2">
      <c r="A264" s="557" t="s">
        <v>43</v>
      </c>
      <c r="B264" s="19"/>
      <c r="C264" s="668" t="s">
        <v>32</v>
      </c>
      <c r="D264" s="691"/>
      <c r="E264" s="11">
        <v>2082</v>
      </c>
      <c r="F264" s="11">
        <v>2011</v>
      </c>
      <c r="G264" s="11">
        <v>2300</v>
      </c>
      <c r="H264" s="345">
        <v>2370</v>
      </c>
      <c r="I264" s="345">
        <v>2500</v>
      </c>
      <c r="J264" s="345">
        <f t="shared" si="30"/>
        <v>2500</v>
      </c>
      <c r="K264" s="346">
        <f t="shared" si="31"/>
        <v>2500</v>
      </c>
    </row>
    <row r="265" spans="1:11" ht="15" x14ac:dyDescent="0.2">
      <c r="A265" s="557" t="s">
        <v>43</v>
      </c>
      <c r="B265" s="19"/>
      <c r="C265" s="668" t="s">
        <v>162</v>
      </c>
      <c r="D265" s="691"/>
      <c r="E265" s="11">
        <v>48</v>
      </c>
      <c r="F265" s="11">
        <v>128</v>
      </c>
      <c r="G265" s="11">
        <v>150</v>
      </c>
      <c r="H265" s="345">
        <v>61</v>
      </c>
      <c r="I265" s="345">
        <v>130</v>
      </c>
      <c r="J265" s="345">
        <f t="shared" si="30"/>
        <v>130</v>
      </c>
      <c r="K265" s="346">
        <f t="shared" si="31"/>
        <v>130</v>
      </c>
    </row>
    <row r="266" spans="1:11" ht="15" x14ac:dyDescent="0.2">
      <c r="A266" s="557" t="s">
        <v>43</v>
      </c>
      <c r="B266" s="19"/>
      <c r="C266" s="668" t="s">
        <v>33</v>
      </c>
      <c r="D266" s="691"/>
      <c r="E266" s="11">
        <v>345</v>
      </c>
      <c r="F266" s="11">
        <v>322</v>
      </c>
      <c r="G266" s="11">
        <v>340</v>
      </c>
      <c r="H266" s="345">
        <v>343</v>
      </c>
      <c r="I266" s="345">
        <v>400</v>
      </c>
      <c r="J266" s="345">
        <f t="shared" si="30"/>
        <v>400</v>
      </c>
      <c r="K266" s="346">
        <f t="shared" si="31"/>
        <v>400</v>
      </c>
    </row>
    <row r="267" spans="1:11" ht="15" x14ac:dyDescent="0.2">
      <c r="A267" s="557" t="s">
        <v>43</v>
      </c>
      <c r="B267" s="19"/>
      <c r="C267" s="715" t="s">
        <v>34</v>
      </c>
      <c r="D267" s="716"/>
      <c r="E267" s="11">
        <v>3451</v>
      </c>
      <c r="F267" s="11">
        <v>3229</v>
      </c>
      <c r="G267" s="11">
        <v>3400</v>
      </c>
      <c r="H267" s="345">
        <v>3600</v>
      </c>
      <c r="I267" s="345">
        <v>3700</v>
      </c>
      <c r="J267" s="345">
        <f t="shared" si="30"/>
        <v>3700</v>
      </c>
      <c r="K267" s="346">
        <f t="shared" si="31"/>
        <v>3700</v>
      </c>
    </row>
    <row r="268" spans="1:11" ht="15" x14ac:dyDescent="0.2">
      <c r="A268" s="557" t="s">
        <v>43</v>
      </c>
      <c r="B268" s="19"/>
      <c r="C268" s="715" t="s">
        <v>35</v>
      </c>
      <c r="D268" s="716"/>
      <c r="E268" s="11">
        <v>197</v>
      </c>
      <c r="F268" s="11">
        <v>184</v>
      </c>
      <c r="G268" s="11">
        <v>190</v>
      </c>
      <c r="H268" s="345">
        <v>209</v>
      </c>
      <c r="I268" s="345">
        <v>300</v>
      </c>
      <c r="J268" s="345">
        <f t="shared" si="30"/>
        <v>300</v>
      </c>
      <c r="K268" s="346">
        <f t="shared" si="31"/>
        <v>300</v>
      </c>
    </row>
    <row r="269" spans="1:11" ht="15" x14ac:dyDescent="0.2">
      <c r="A269" s="557" t="s">
        <v>43</v>
      </c>
      <c r="B269" s="19"/>
      <c r="C269" s="715" t="s">
        <v>36</v>
      </c>
      <c r="D269" s="716"/>
      <c r="E269" s="11">
        <v>739</v>
      </c>
      <c r="F269" s="11">
        <v>690</v>
      </c>
      <c r="G269" s="11">
        <v>740</v>
      </c>
      <c r="H269" s="345">
        <v>724</v>
      </c>
      <c r="I269" s="345">
        <v>750</v>
      </c>
      <c r="J269" s="345">
        <f t="shared" si="30"/>
        <v>750</v>
      </c>
      <c r="K269" s="346">
        <f t="shared" si="31"/>
        <v>750</v>
      </c>
    </row>
    <row r="270" spans="1:11" ht="15" x14ac:dyDescent="0.2">
      <c r="A270" s="557" t="s">
        <v>43</v>
      </c>
      <c r="B270" s="19"/>
      <c r="C270" s="715" t="s">
        <v>37</v>
      </c>
      <c r="D270" s="716"/>
      <c r="E270" s="11">
        <v>246</v>
      </c>
      <c r="F270" s="11">
        <v>230</v>
      </c>
      <c r="G270" s="11">
        <v>270</v>
      </c>
      <c r="H270" s="345">
        <v>242</v>
      </c>
      <c r="I270" s="345">
        <v>280</v>
      </c>
      <c r="J270" s="345">
        <f t="shared" si="30"/>
        <v>280</v>
      </c>
      <c r="K270" s="346">
        <f t="shared" si="31"/>
        <v>280</v>
      </c>
    </row>
    <row r="271" spans="1:11" ht="15" x14ac:dyDescent="0.2">
      <c r="A271" s="557" t="s">
        <v>43</v>
      </c>
      <c r="B271" s="19"/>
      <c r="C271" s="715" t="s">
        <v>38</v>
      </c>
      <c r="D271" s="716"/>
      <c r="E271" s="11">
        <v>1171</v>
      </c>
      <c r="F271" s="11">
        <v>1095</v>
      </c>
      <c r="G271" s="11">
        <v>1200</v>
      </c>
      <c r="H271" s="345">
        <v>1239</v>
      </c>
      <c r="I271" s="345">
        <v>1300</v>
      </c>
      <c r="J271" s="345">
        <f t="shared" si="30"/>
        <v>1300</v>
      </c>
      <c r="K271" s="346">
        <f t="shared" si="31"/>
        <v>1300</v>
      </c>
    </row>
    <row r="272" spans="1:11" ht="15" x14ac:dyDescent="0.2">
      <c r="A272" s="557" t="s">
        <v>43</v>
      </c>
      <c r="B272" s="19"/>
      <c r="C272" s="41" t="s">
        <v>200</v>
      </c>
      <c r="D272" s="42"/>
      <c r="E272" s="11">
        <v>0</v>
      </c>
      <c r="F272" s="11">
        <v>20</v>
      </c>
      <c r="G272" s="11">
        <v>50</v>
      </c>
      <c r="H272" s="345">
        <v>10</v>
      </c>
      <c r="I272" s="345">
        <v>20</v>
      </c>
      <c r="J272" s="345">
        <f t="shared" si="30"/>
        <v>20</v>
      </c>
      <c r="K272" s="346">
        <f t="shared" si="31"/>
        <v>20</v>
      </c>
    </row>
    <row r="273" spans="1:11" ht="15" x14ac:dyDescent="0.2">
      <c r="A273" s="557" t="s">
        <v>43</v>
      </c>
      <c r="B273" s="19"/>
      <c r="C273" s="668" t="s">
        <v>136</v>
      </c>
      <c r="D273" s="691"/>
      <c r="E273" s="11">
        <v>2189</v>
      </c>
      <c r="F273" s="11">
        <v>4267</v>
      </c>
      <c r="G273" s="11">
        <v>4400</v>
      </c>
      <c r="H273" s="345">
        <v>3552</v>
      </c>
      <c r="I273" s="345">
        <v>3900</v>
      </c>
      <c r="J273" s="345">
        <f t="shared" si="30"/>
        <v>3900</v>
      </c>
      <c r="K273" s="346">
        <f t="shared" si="31"/>
        <v>3900</v>
      </c>
    </row>
    <row r="274" spans="1:11" ht="15" x14ac:dyDescent="0.2">
      <c r="A274" s="557" t="s">
        <v>43</v>
      </c>
      <c r="B274" s="19"/>
      <c r="C274" s="668" t="s">
        <v>179</v>
      </c>
      <c r="D274" s="691"/>
      <c r="E274" s="11">
        <v>25</v>
      </c>
      <c r="F274" s="11">
        <v>0</v>
      </c>
      <c r="G274" s="11">
        <v>30</v>
      </c>
      <c r="H274" s="345">
        <v>0</v>
      </c>
      <c r="I274" s="345">
        <v>20</v>
      </c>
      <c r="J274" s="345">
        <f t="shared" si="30"/>
        <v>20</v>
      </c>
      <c r="K274" s="346">
        <f t="shared" si="31"/>
        <v>20</v>
      </c>
    </row>
    <row r="275" spans="1:11" ht="15" x14ac:dyDescent="0.2">
      <c r="A275" s="557" t="s">
        <v>43</v>
      </c>
      <c r="B275" s="19"/>
      <c r="C275" s="668" t="s">
        <v>178</v>
      </c>
      <c r="D275" s="691"/>
      <c r="E275" s="11">
        <v>108</v>
      </c>
      <c r="F275" s="11">
        <v>113</v>
      </c>
      <c r="G275" s="11">
        <v>130</v>
      </c>
      <c r="H275" s="345">
        <v>113</v>
      </c>
      <c r="I275" s="345">
        <v>120</v>
      </c>
      <c r="J275" s="345">
        <f t="shared" si="30"/>
        <v>120</v>
      </c>
      <c r="K275" s="346">
        <f t="shared" si="31"/>
        <v>120</v>
      </c>
    </row>
    <row r="276" spans="1:11" ht="15" x14ac:dyDescent="0.2">
      <c r="A276" s="557" t="s">
        <v>43</v>
      </c>
      <c r="B276" s="19"/>
      <c r="C276" s="668" t="s">
        <v>112</v>
      </c>
      <c r="D276" s="691"/>
      <c r="E276" s="11">
        <v>1368</v>
      </c>
      <c r="F276" s="11">
        <v>1788</v>
      </c>
      <c r="G276" s="11">
        <v>1500</v>
      </c>
      <c r="H276" s="345">
        <v>0</v>
      </c>
      <c r="I276" s="345">
        <v>1400</v>
      </c>
      <c r="J276" s="345">
        <f t="shared" si="30"/>
        <v>1400</v>
      </c>
      <c r="K276" s="346">
        <f t="shared" si="31"/>
        <v>1400</v>
      </c>
    </row>
    <row r="277" spans="1:11" ht="15" x14ac:dyDescent="0.2">
      <c r="A277" s="572" t="s">
        <v>43</v>
      </c>
      <c r="B277" s="19"/>
      <c r="C277" s="287" t="s">
        <v>306</v>
      </c>
      <c r="D277" s="288"/>
      <c r="E277" s="11">
        <v>0</v>
      </c>
      <c r="F277" s="11">
        <v>0</v>
      </c>
      <c r="G277" s="11">
        <v>0</v>
      </c>
      <c r="H277" s="345">
        <v>159</v>
      </c>
      <c r="I277" s="345">
        <v>400</v>
      </c>
      <c r="J277" s="345">
        <f t="shared" si="30"/>
        <v>400</v>
      </c>
      <c r="K277" s="346">
        <f t="shared" si="31"/>
        <v>400</v>
      </c>
    </row>
    <row r="278" spans="1:11" ht="15" x14ac:dyDescent="0.2">
      <c r="A278" s="557" t="s">
        <v>43</v>
      </c>
      <c r="B278" s="19"/>
      <c r="C278" s="25" t="s">
        <v>180</v>
      </c>
      <c r="D278" s="27"/>
      <c r="E278" s="11">
        <v>82</v>
      </c>
      <c r="F278" s="11">
        <v>13</v>
      </c>
      <c r="G278" s="11">
        <v>100</v>
      </c>
      <c r="H278" s="345">
        <v>0</v>
      </c>
      <c r="I278" s="345">
        <v>50</v>
      </c>
      <c r="J278" s="345">
        <f t="shared" si="30"/>
        <v>50</v>
      </c>
      <c r="K278" s="346">
        <f t="shared" si="31"/>
        <v>50</v>
      </c>
    </row>
    <row r="279" spans="1:11" ht="15" x14ac:dyDescent="0.2">
      <c r="A279" s="557" t="s">
        <v>43</v>
      </c>
      <c r="B279" s="19"/>
      <c r="C279" s="668" t="s">
        <v>42</v>
      </c>
      <c r="D279" s="691"/>
      <c r="E279" s="11">
        <v>325</v>
      </c>
      <c r="F279" s="11">
        <v>198</v>
      </c>
      <c r="G279" s="11">
        <v>500</v>
      </c>
      <c r="H279" s="345">
        <v>730</v>
      </c>
      <c r="I279" s="345">
        <v>800</v>
      </c>
      <c r="J279" s="345">
        <f t="shared" si="30"/>
        <v>800</v>
      </c>
      <c r="K279" s="346">
        <f t="shared" si="31"/>
        <v>800</v>
      </c>
    </row>
    <row r="280" spans="1:11" ht="15" x14ac:dyDescent="0.2">
      <c r="A280" s="557" t="s">
        <v>41</v>
      </c>
      <c r="B280" s="19"/>
      <c r="C280" s="668" t="s">
        <v>89</v>
      </c>
      <c r="D280" s="691"/>
      <c r="E280" s="11">
        <v>871</v>
      </c>
      <c r="F280" s="11">
        <v>1208</v>
      </c>
      <c r="G280" s="11">
        <v>1300</v>
      </c>
      <c r="H280" s="345">
        <v>852</v>
      </c>
      <c r="I280" s="345">
        <v>1250</v>
      </c>
      <c r="J280" s="345">
        <f t="shared" si="30"/>
        <v>1250</v>
      </c>
      <c r="K280" s="346">
        <f t="shared" si="31"/>
        <v>1250</v>
      </c>
    </row>
    <row r="281" spans="1:11" ht="15" x14ac:dyDescent="0.2">
      <c r="A281" s="557" t="s">
        <v>43</v>
      </c>
      <c r="B281" s="19"/>
      <c r="C281" s="668" t="s">
        <v>54</v>
      </c>
      <c r="D281" s="691"/>
      <c r="E281" s="11">
        <v>44</v>
      </c>
      <c r="F281" s="11">
        <v>50</v>
      </c>
      <c r="G281" s="11">
        <v>100</v>
      </c>
      <c r="H281" s="345">
        <v>8</v>
      </c>
      <c r="I281" s="345">
        <v>60</v>
      </c>
      <c r="J281" s="345">
        <f t="shared" si="30"/>
        <v>60</v>
      </c>
      <c r="K281" s="346">
        <f t="shared" si="31"/>
        <v>60</v>
      </c>
    </row>
    <row r="282" spans="1:11" ht="15" x14ac:dyDescent="0.2">
      <c r="A282" s="557" t="s">
        <v>43</v>
      </c>
      <c r="B282" s="19"/>
      <c r="C282" s="668" t="s">
        <v>171</v>
      </c>
      <c r="D282" s="691"/>
      <c r="E282" s="11">
        <v>0</v>
      </c>
      <c r="F282" s="11">
        <v>0</v>
      </c>
      <c r="G282" s="11">
        <v>100</v>
      </c>
      <c r="H282" s="345">
        <v>0</v>
      </c>
      <c r="I282" s="345">
        <v>50</v>
      </c>
      <c r="J282" s="345">
        <f t="shared" si="30"/>
        <v>50</v>
      </c>
      <c r="K282" s="346">
        <f t="shared" si="31"/>
        <v>50</v>
      </c>
    </row>
    <row r="283" spans="1:11" ht="15" x14ac:dyDescent="0.2">
      <c r="A283" s="557" t="s">
        <v>43</v>
      </c>
      <c r="B283" s="19"/>
      <c r="C283" s="668" t="s">
        <v>51</v>
      </c>
      <c r="D283" s="691"/>
      <c r="E283" s="11">
        <v>890</v>
      </c>
      <c r="F283" s="11">
        <v>225</v>
      </c>
      <c r="G283" s="11">
        <v>500</v>
      </c>
      <c r="H283" s="345">
        <v>1030</v>
      </c>
      <c r="I283" s="345">
        <v>800</v>
      </c>
      <c r="J283" s="345">
        <f t="shared" si="30"/>
        <v>800</v>
      </c>
      <c r="K283" s="346">
        <f t="shared" si="31"/>
        <v>800</v>
      </c>
    </row>
    <row r="284" spans="1:11" ht="15" x14ac:dyDescent="0.2">
      <c r="A284" s="572" t="s">
        <v>43</v>
      </c>
      <c r="B284" s="19"/>
      <c r="C284" s="287" t="s">
        <v>307</v>
      </c>
      <c r="D284" s="288"/>
      <c r="E284" s="11">
        <v>0</v>
      </c>
      <c r="F284" s="11">
        <v>0</v>
      </c>
      <c r="G284" s="11">
        <v>0</v>
      </c>
      <c r="H284" s="345">
        <v>260</v>
      </c>
      <c r="I284" s="345">
        <v>200</v>
      </c>
      <c r="J284" s="345">
        <f t="shared" si="30"/>
        <v>200</v>
      </c>
      <c r="K284" s="346">
        <f t="shared" si="31"/>
        <v>200</v>
      </c>
    </row>
    <row r="285" spans="1:11" ht="15" x14ac:dyDescent="0.2">
      <c r="A285" s="557" t="s">
        <v>43</v>
      </c>
      <c r="B285" s="19"/>
      <c r="C285" s="668" t="s">
        <v>114</v>
      </c>
      <c r="D285" s="691"/>
      <c r="E285" s="11">
        <v>233</v>
      </c>
      <c r="F285" s="11">
        <v>372</v>
      </c>
      <c r="G285" s="11">
        <v>500</v>
      </c>
      <c r="H285" s="345">
        <v>232</v>
      </c>
      <c r="I285" s="345">
        <v>300</v>
      </c>
      <c r="J285" s="345">
        <f t="shared" si="30"/>
        <v>300</v>
      </c>
      <c r="K285" s="346">
        <f t="shared" si="31"/>
        <v>300</v>
      </c>
    </row>
    <row r="286" spans="1:11" ht="15" x14ac:dyDescent="0.2">
      <c r="A286" s="572" t="s">
        <v>43</v>
      </c>
      <c r="B286" s="19"/>
      <c r="C286" s="287" t="s">
        <v>308</v>
      </c>
      <c r="D286" s="288"/>
      <c r="E286" s="11">
        <v>0</v>
      </c>
      <c r="F286" s="11">
        <v>0</v>
      </c>
      <c r="G286" s="11">
        <v>0</v>
      </c>
      <c r="H286" s="345">
        <v>50</v>
      </c>
      <c r="I286" s="345">
        <v>0</v>
      </c>
      <c r="J286" s="345">
        <v>0</v>
      </c>
      <c r="K286" s="346">
        <f t="shared" si="31"/>
        <v>0</v>
      </c>
    </row>
    <row r="287" spans="1:11" ht="15" x14ac:dyDescent="0.2">
      <c r="A287" s="557" t="s">
        <v>43</v>
      </c>
      <c r="B287" s="19"/>
      <c r="C287" s="668" t="s">
        <v>52</v>
      </c>
      <c r="D287" s="691"/>
      <c r="E287" s="11">
        <v>77</v>
      </c>
      <c r="F287" s="11">
        <v>77</v>
      </c>
      <c r="G287" s="11">
        <v>90</v>
      </c>
      <c r="H287" s="345">
        <v>90</v>
      </c>
      <c r="I287" s="345">
        <v>90</v>
      </c>
      <c r="J287" s="345">
        <f t="shared" si="30"/>
        <v>90</v>
      </c>
      <c r="K287" s="346">
        <f t="shared" si="31"/>
        <v>90</v>
      </c>
    </row>
    <row r="288" spans="1:11" ht="15" x14ac:dyDescent="0.2">
      <c r="A288" s="557" t="s">
        <v>43</v>
      </c>
      <c r="B288" s="19"/>
      <c r="C288" s="668" t="s">
        <v>90</v>
      </c>
      <c r="D288" s="691"/>
      <c r="E288" s="11">
        <v>210</v>
      </c>
      <c r="F288" s="11">
        <v>198</v>
      </c>
      <c r="G288" s="11">
        <v>250</v>
      </c>
      <c r="H288" s="345">
        <v>211</v>
      </c>
      <c r="I288" s="345">
        <v>230</v>
      </c>
      <c r="J288" s="345">
        <f t="shared" si="30"/>
        <v>230</v>
      </c>
      <c r="K288" s="346">
        <f t="shared" si="31"/>
        <v>230</v>
      </c>
    </row>
    <row r="289" spans="1:11" ht="15" x14ac:dyDescent="0.2">
      <c r="A289" s="557" t="s">
        <v>43</v>
      </c>
      <c r="B289" s="19"/>
      <c r="C289" s="668" t="s">
        <v>91</v>
      </c>
      <c r="D289" s="691"/>
      <c r="E289" s="11">
        <v>100</v>
      </c>
      <c r="F289" s="11">
        <v>238</v>
      </c>
      <c r="G289" s="11">
        <v>200</v>
      </c>
      <c r="H289" s="345">
        <v>1488</v>
      </c>
      <c r="I289" s="345">
        <v>600</v>
      </c>
      <c r="J289" s="345">
        <f t="shared" si="30"/>
        <v>600</v>
      </c>
      <c r="K289" s="346">
        <f t="shared" si="31"/>
        <v>600</v>
      </c>
    </row>
    <row r="290" spans="1:11" ht="15" x14ac:dyDescent="0.2">
      <c r="A290" s="557" t="s">
        <v>43</v>
      </c>
      <c r="B290" s="19"/>
      <c r="C290" s="668" t="s">
        <v>92</v>
      </c>
      <c r="D290" s="691"/>
      <c r="E290" s="11">
        <v>0</v>
      </c>
      <c r="F290" s="11">
        <v>36</v>
      </c>
      <c r="G290" s="11">
        <v>300</v>
      </c>
      <c r="H290" s="345">
        <v>127</v>
      </c>
      <c r="I290" s="345">
        <v>150</v>
      </c>
      <c r="J290" s="345">
        <f t="shared" si="30"/>
        <v>150</v>
      </c>
      <c r="K290" s="346">
        <f t="shared" si="31"/>
        <v>150</v>
      </c>
    </row>
    <row r="291" spans="1:11" ht="15.75" thickBot="1" x14ac:dyDescent="0.25">
      <c r="A291" s="579"/>
      <c r="B291" s="400" t="s">
        <v>213</v>
      </c>
      <c r="C291" s="717" t="s">
        <v>93</v>
      </c>
      <c r="D291" s="718"/>
      <c r="E291" s="401">
        <f t="shared" ref="E291:K291" si="32">SUM(E260:E290)</f>
        <v>39132</v>
      </c>
      <c r="F291" s="401">
        <f t="shared" si="32"/>
        <v>39462</v>
      </c>
      <c r="G291" s="401">
        <f t="shared" si="32"/>
        <v>42690</v>
      </c>
      <c r="H291" s="401">
        <f t="shared" si="32"/>
        <v>42714</v>
      </c>
      <c r="I291" s="401">
        <f t="shared" si="32"/>
        <v>45550</v>
      </c>
      <c r="J291" s="401">
        <f t="shared" si="32"/>
        <v>45550</v>
      </c>
      <c r="K291" s="402">
        <f t="shared" si="32"/>
        <v>45550</v>
      </c>
    </row>
    <row r="292" spans="1:11" ht="15.75" thickTop="1" x14ac:dyDescent="0.2">
      <c r="A292" s="569"/>
      <c r="B292" s="63"/>
      <c r="C292" s="703"/>
      <c r="D292" s="704"/>
      <c r="E292" s="58"/>
      <c r="F292" s="58"/>
      <c r="G292" s="58"/>
      <c r="H292" s="351"/>
      <c r="I292" s="351"/>
      <c r="J292" s="351"/>
      <c r="K292" s="352"/>
    </row>
    <row r="293" spans="1:11" ht="15" x14ac:dyDescent="0.2">
      <c r="A293" s="580"/>
      <c r="B293" s="70"/>
      <c r="C293" s="703"/>
      <c r="D293" s="704"/>
      <c r="E293" s="69"/>
      <c r="F293" s="69"/>
      <c r="G293" s="69"/>
      <c r="H293" s="372"/>
      <c r="I293" s="372"/>
      <c r="J293" s="372"/>
      <c r="K293" s="373"/>
    </row>
    <row r="294" spans="1:11" ht="15" x14ac:dyDescent="0.2">
      <c r="A294" s="581"/>
      <c r="B294" s="450"/>
      <c r="C294" s="719" t="s">
        <v>94</v>
      </c>
      <c r="D294" s="720"/>
      <c r="E294" s="148"/>
      <c r="F294" s="148"/>
      <c r="G294" s="148"/>
      <c r="H294" s="353"/>
      <c r="I294" s="353"/>
      <c r="J294" s="353"/>
      <c r="K294" s="354"/>
    </row>
    <row r="295" spans="1:11" ht="15" x14ac:dyDescent="0.2">
      <c r="A295" s="582"/>
      <c r="B295" s="451"/>
      <c r="C295" s="721" t="s">
        <v>210</v>
      </c>
      <c r="D295" s="722"/>
      <c r="E295" s="58"/>
      <c r="F295" s="58"/>
      <c r="G295" s="58"/>
      <c r="H295" s="351"/>
      <c r="I295" s="351"/>
      <c r="J295" s="351"/>
      <c r="K295" s="352"/>
    </row>
    <row r="296" spans="1:11" ht="15" x14ac:dyDescent="0.2">
      <c r="A296" s="557" t="s">
        <v>43</v>
      </c>
      <c r="B296" s="19"/>
      <c r="C296" s="668" t="s">
        <v>88</v>
      </c>
      <c r="D296" s="691"/>
      <c r="E296" s="11">
        <v>7326</v>
      </c>
      <c r="F296" s="11">
        <v>7675</v>
      </c>
      <c r="G296" s="11">
        <v>7700</v>
      </c>
      <c r="H296" s="345">
        <v>10360</v>
      </c>
      <c r="I296" s="345">
        <v>10300</v>
      </c>
      <c r="J296" s="345">
        <f>I296</f>
        <v>10300</v>
      </c>
      <c r="K296" s="346">
        <f>I296</f>
        <v>10300</v>
      </c>
    </row>
    <row r="297" spans="1:11" ht="15" x14ac:dyDescent="0.2">
      <c r="A297" s="557" t="s">
        <v>43</v>
      </c>
      <c r="B297" s="19"/>
      <c r="C297" s="668" t="s">
        <v>30</v>
      </c>
      <c r="D297" s="691"/>
      <c r="E297" s="11">
        <v>432</v>
      </c>
      <c r="F297" s="11">
        <v>454</v>
      </c>
      <c r="G297" s="11">
        <v>500</v>
      </c>
      <c r="H297" s="345">
        <v>1103</v>
      </c>
      <c r="I297" s="345">
        <v>1000</v>
      </c>
      <c r="J297" s="345">
        <f t="shared" ref="J297:J322" si="33">I297</f>
        <v>1000</v>
      </c>
      <c r="K297" s="346">
        <f t="shared" ref="K297:K322" si="34">I297</f>
        <v>1000</v>
      </c>
    </row>
    <row r="298" spans="1:11" ht="15" x14ac:dyDescent="0.2">
      <c r="A298" s="557" t="s">
        <v>43</v>
      </c>
      <c r="B298" s="19"/>
      <c r="C298" s="25" t="s">
        <v>31</v>
      </c>
      <c r="D298" s="27"/>
      <c r="E298" s="11">
        <v>41</v>
      </c>
      <c r="F298" s="11">
        <v>13</v>
      </c>
      <c r="G298" s="11">
        <v>70</v>
      </c>
      <c r="H298" s="345">
        <v>0</v>
      </c>
      <c r="I298" s="345">
        <v>50</v>
      </c>
      <c r="J298" s="345">
        <f t="shared" si="33"/>
        <v>50</v>
      </c>
      <c r="K298" s="346">
        <f t="shared" si="34"/>
        <v>50</v>
      </c>
    </row>
    <row r="299" spans="1:11" ht="15" x14ac:dyDescent="0.2">
      <c r="A299" s="557" t="s">
        <v>43</v>
      </c>
      <c r="B299" s="19"/>
      <c r="C299" s="668" t="s">
        <v>32</v>
      </c>
      <c r="D299" s="691"/>
      <c r="E299" s="11">
        <v>324</v>
      </c>
      <c r="F299" s="11">
        <v>339</v>
      </c>
      <c r="G299" s="11">
        <v>500</v>
      </c>
      <c r="H299" s="345">
        <v>441</v>
      </c>
      <c r="I299" s="345">
        <v>500</v>
      </c>
      <c r="J299" s="345">
        <f t="shared" si="33"/>
        <v>500</v>
      </c>
      <c r="K299" s="346">
        <f t="shared" si="34"/>
        <v>500</v>
      </c>
    </row>
    <row r="300" spans="1:11" ht="15" x14ac:dyDescent="0.2">
      <c r="A300" s="557" t="s">
        <v>43</v>
      </c>
      <c r="B300" s="19"/>
      <c r="C300" s="668" t="s">
        <v>147</v>
      </c>
      <c r="D300" s="691"/>
      <c r="E300" s="11">
        <v>25</v>
      </c>
      <c r="F300" s="11">
        <v>463</v>
      </c>
      <c r="G300" s="11">
        <v>500</v>
      </c>
      <c r="H300" s="345">
        <v>702</v>
      </c>
      <c r="I300" s="345">
        <v>700</v>
      </c>
      <c r="J300" s="345">
        <f t="shared" si="33"/>
        <v>700</v>
      </c>
      <c r="K300" s="346">
        <f t="shared" si="34"/>
        <v>700</v>
      </c>
    </row>
    <row r="301" spans="1:11" ht="15" x14ac:dyDescent="0.2">
      <c r="A301" s="557" t="s">
        <v>43</v>
      </c>
      <c r="B301" s="19"/>
      <c r="C301" s="668" t="s">
        <v>33</v>
      </c>
      <c r="D301" s="691"/>
      <c r="E301" s="11">
        <v>110</v>
      </c>
      <c r="F301" s="11">
        <v>115</v>
      </c>
      <c r="G301" s="11">
        <v>150</v>
      </c>
      <c r="H301" s="345">
        <v>160</v>
      </c>
      <c r="I301" s="345">
        <v>170</v>
      </c>
      <c r="J301" s="345">
        <f t="shared" si="33"/>
        <v>170</v>
      </c>
      <c r="K301" s="346">
        <f t="shared" si="34"/>
        <v>170</v>
      </c>
    </row>
    <row r="302" spans="1:11" ht="15" x14ac:dyDescent="0.2">
      <c r="A302" s="557" t="s">
        <v>43</v>
      </c>
      <c r="B302" s="19"/>
      <c r="C302" s="715" t="s">
        <v>34</v>
      </c>
      <c r="D302" s="716"/>
      <c r="E302" s="11">
        <v>1103</v>
      </c>
      <c r="F302" s="11">
        <v>1151</v>
      </c>
      <c r="G302" s="11">
        <v>1200</v>
      </c>
      <c r="H302" s="345">
        <v>1602</v>
      </c>
      <c r="I302" s="345">
        <v>1650</v>
      </c>
      <c r="J302" s="345">
        <f t="shared" si="33"/>
        <v>1650</v>
      </c>
      <c r="K302" s="346">
        <f t="shared" si="34"/>
        <v>1650</v>
      </c>
    </row>
    <row r="303" spans="1:11" ht="15" x14ac:dyDescent="0.2">
      <c r="A303" s="557" t="s">
        <v>43</v>
      </c>
      <c r="B303" s="19"/>
      <c r="C303" s="715" t="s">
        <v>35</v>
      </c>
      <c r="D303" s="716"/>
      <c r="E303" s="11">
        <v>63</v>
      </c>
      <c r="F303" s="11">
        <v>66</v>
      </c>
      <c r="G303" s="11">
        <v>100</v>
      </c>
      <c r="H303" s="345">
        <v>91</v>
      </c>
      <c r="I303" s="345">
        <v>100</v>
      </c>
      <c r="J303" s="345">
        <f t="shared" si="33"/>
        <v>100</v>
      </c>
      <c r="K303" s="346">
        <f t="shared" si="34"/>
        <v>100</v>
      </c>
    </row>
    <row r="304" spans="1:11" ht="15" x14ac:dyDescent="0.2">
      <c r="A304" s="557" t="s">
        <v>43</v>
      </c>
      <c r="B304" s="19"/>
      <c r="C304" s="715" t="s">
        <v>36</v>
      </c>
      <c r="D304" s="716"/>
      <c r="E304" s="11">
        <v>236</v>
      </c>
      <c r="F304" s="11">
        <v>136</v>
      </c>
      <c r="G304" s="11">
        <v>390</v>
      </c>
      <c r="H304" s="345">
        <v>266</v>
      </c>
      <c r="I304" s="345">
        <v>300</v>
      </c>
      <c r="J304" s="345">
        <f t="shared" si="33"/>
        <v>300</v>
      </c>
      <c r="K304" s="346">
        <f t="shared" si="34"/>
        <v>300</v>
      </c>
    </row>
    <row r="305" spans="1:11" ht="15" x14ac:dyDescent="0.2">
      <c r="A305" s="557" t="s">
        <v>43</v>
      </c>
      <c r="B305" s="19"/>
      <c r="C305" s="715" t="s">
        <v>37</v>
      </c>
      <c r="D305" s="716"/>
      <c r="E305" s="11">
        <v>79</v>
      </c>
      <c r="F305" s="11">
        <v>46</v>
      </c>
      <c r="G305" s="11">
        <v>90</v>
      </c>
      <c r="H305" s="345">
        <v>70</v>
      </c>
      <c r="I305" s="345">
        <v>90</v>
      </c>
      <c r="J305" s="345">
        <f t="shared" si="33"/>
        <v>90</v>
      </c>
      <c r="K305" s="346">
        <f t="shared" si="34"/>
        <v>90</v>
      </c>
    </row>
    <row r="306" spans="1:11" ht="15" x14ac:dyDescent="0.2">
      <c r="A306" s="557" t="s">
        <v>43</v>
      </c>
      <c r="B306" s="19"/>
      <c r="C306" s="715" t="s">
        <v>38</v>
      </c>
      <c r="D306" s="716"/>
      <c r="E306" s="11">
        <v>374</v>
      </c>
      <c r="F306" s="11">
        <v>390</v>
      </c>
      <c r="G306" s="11">
        <v>400</v>
      </c>
      <c r="H306" s="345">
        <v>544</v>
      </c>
      <c r="I306" s="345">
        <v>550</v>
      </c>
      <c r="J306" s="345">
        <f t="shared" si="33"/>
        <v>550</v>
      </c>
      <c r="K306" s="346">
        <f t="shared" si="34"/>
        <v>550</v>
      </c>
    </row>
    <row r="307" spans="1:11" ht="15" x14ac:dyDescent="0.2">
      <c r="A307" s="557" t="s">
        <v>43</v>
      </c>
      <c r="B307" s="19"/>
      <c r="C307" s="668" t="s">
        <v>136</v>
      </c>
      <c r="D307" s="691"/>
      <c r="E307" s="11">
        <v>792</v>
      </c>
      <c r="F307" s="11">
        <v>2132</v>
      </c>
      <c r="G307" s="11">
        <v>2300</v>
      </c>
      <c r="H307" s="345">
        <v>1776</v>
      </c>
      <c r="I307" s="345">
        <v>2100</v>
      </c>
      <c r="J307" s="345">
        <f t="shared" si="33"/>
        <v>2100</v>
      </c>
      <c r="K307" s="346">
        <f t="shared" si="34"/>
        <v>2100</v>
      </c>
    </row>
    <row r="308" spans="1:11" ht="15" x14ac:dyDescent="0.2">
      <c r="A308" s="557" t="s">
        <v>43</v>
      </c>
      <c r="B308" s="19"/>
      <c r="C308" s="668" t="s">
        <v>179</v>
      </c>
      <c r="D308" s="691"/>
      <c r="E308" s="11">
        <v>0</v>
      </c>
      <c r="F308" s="11">
        <v>0</v>
      </c>
      <c r="G308" s="11">
        <v>30</v>
      </c>
      <c r="H308" s="345">
        <v>0</v>
      </c>
      <c r="I308" s="345">
        <v>10</v>
      </c>
      <c r="J308" s="345">
        <f t="shared" si="33"/>
        <v>10</v>
      </c>
      <c r="K308" s="346">
        <f t="shared" si="34"/>
        <v>10</v>
      </c>
    </row>
    <row r="309" spans="1:11" ht="15" x14ac:dyDescent="0.2">
      <c r="A309" s="557" t="s">
        <v>43</v>
      </c>
      <c r="B309" s="19"/>
      <c r="C309" s="25" t="s">
        <v>181</v>
      </c>
      <c r="D309" s="27"/>
      <c r="E309" s="11">
        <v>65</v>
      </c>
      <c r="F309" s="11">
        <v>56</v>
      </c>
      <c r="G309" s="11">
        <v>80</v>
      </c>
      <c r="H309" s="345">
        <v>57</v>
      </c>
      <c r="I309" s="345">
        <v>70</v>
      </c>
      <c r="J309" s="345">
        <f t="shared" si="33"/>
        <v>70</v>
      </c>
      <c r="K309" s="346">
        <f t="shared" si="34"/>
        <v>70</v>
      </c>
    </row>
    <row r="310" spans="1:11" ht="15" x14ac:dyDescent="0.2">
      <c r="A310" s="557" t="s">
        <v>43</v>
      </c>
      <c r="B310" s="19"/>
      <c r="C310" s="668" t="s">
        <v>42</v>
      </c>
      <c r="D310" s="691"/>
      <c r="E310" s="11">
        <v>130</v>
      </c>
      <c r="F310" s="11">
        <v>225</v>
      </c>
      <c r="G310" s="11">
        <v>300</v>
      </c>
      <c r="H310" s="345">
        <v>375</v>
      </c>
      <c r="I310" s="345">
        <v>380</v>
      </c>
      <c r="J310" s="345">
        <f t="shared" si="33"/>
        <v>380</v>
      </c>
      <c r="K310" s="346">
        <f t="shared" si="34"/>
        <v>380</v>
      </c>
    </row>
    <row r="311" spans="1:11" ht="15" x14ac:dyDescent="0.2">
      <c r="A311" s="557" t="s">
        <v>41</v>
      </c>
      <c r="B311" s="19"/>
      <c r="C311" s="295" t="s">
        <v>312</v>
      </c>
      <c r="D311" s="27"/>
      <c r="E311" s="11">
        <v>146</v>
      </c>
      <c r="F311" s="11">
        <v>15</v>
      </c>
      <c r="G311" s="11">
        <v>250</v>
      </c>
      <c r="H311" s="345">
        <v>884</v>
      </c>
      <c r="I311" s="345">
        <v>1654</v>
      </c>
      <c r="J311" s="345">
        <f t="shared" si="33"/>
        <v>1654</v>
      </c>
      <c r="K311" s="346">
        <f t="shared" si="34"/>
        <v>1654</v>
      </c>
    </row>
    <row r="312" spans="1:11" ht="15" x14ac:dyDescent="0.2">
      <c r="A312" s="557" t="s">
        <v>191</v>
      </c>
      <c r="B312" s="19"/>
      <c r="C312" s="25" t="s">
        <v>189</v>
      </c>
      <c r="D312" s="27"/>
      <c r="E312" s="11">
        <v>0</v>
      </c>
      <c r="F312" s="11">
        <v>3550</v>
      </c>
      <c r="G312" s="11">
        <v>3800</v>
      </c>
      <c r="H312" s="345">
        <v>3600</v>
      </c>
      <c r="I312" s="345">
        <v>3800</v>
      </c>
      <c r="J312" s="345">
        <f t="shared" si="33"/>
        <v>3800</v>
      </c>
      <c r="K312" s="346">
        <f t="shared" si="34"/>
        <v>3800</v>
      </c>
    </row>
    <row r="313" spans="1:11" ht="15" x14ac:dyDescent="0.2">
      <c r="A313" s="557" t="s">
        <v>43</v>
      </c>
      <c r="B313" s="19"/>
      <c r="C313" s="668" t="s">
        <v>142</v>
      </c>
      <c r="D313" s="691"/>
      <c r="E313" s="11">
        <v>64</v>
      </c>
      <c r="F313" s="11">
        <v>26</v>
      </c>
      <c r="G313" s="11">
        <v>90</v>
      </c>
      <c r="H313" s="345">
        <v>0</v>
      </c>
      <c r="I313" s="345">
        <v>30</v>
      </c>
      <c r="J313" s="345">
        <f t="shared" si="33"/>
        <v>30</v>
      </c>
      <c r="K313" s="346">
        <f t="shared" si="34"/>
        <v>30</v>
      </c>
    </row>
    <row r="314" spans="1:11" ht="15" x14ac:dyDescent="0.2">
      <c r="A314" s="557" t="s">
        <v>43</v>
      </c>
      <c r="B314" s="19"/>
      <c r="C314" s="668" t="s">
        <v>51</v>
      </c>
      <c r="D314" s="691"/>
      <c r="E314" s="11">
        <v>727</v>
      </c>
      <c r="F314" s="11">
        <v>0</v>
      </c>
      <c r="G314" s="11">
        <v>240</v>
      </c>
      <c r="H314" s="345">
        <v>0</v>
      </c>
      <c r="I314" s="345">
        <v>150</v>
      </c>
      <c r="J314" s="345">
        <f t="shared" si="33"/>
        <v>150</v>
      </c>
      <c r="K314" s="346">
        <f t="shared" si="34"/>
        <v>150</v>
      </c>
    </row>
    <row r="315" spans="1:11" ht="15" x14ac:dyDescent="0.2">
      <c r="A315" s="557" t="s">
        <v>43</v>
      </c>
      <c r="B315" s="19"/>
      <c r="C315" s="668" t="s">
        <v>114</v>
      </c>
      <c r="D315" s="691"/>
      <c r="E315" s="11">
        <v>79</v>
      </c>
      <c r="F315" s="11">
        <v>119</v>
      </c>
      <c r="G315" s="11">
        <v>150</v>
      </c>
      <c r="H315" s="345">
        <v>106</v>
      </c>
      <c r="I315" s="345">
        <v>130</v>
      </c>
      <c r="J315" s="345">
        <f t="shared" si="33"/>
        <v>130</v>
      </c>
      <c r="K315" s="346">
        <f t="shared" si="34"/>
        <v>130</v>
      </c>
    </row>
    <row r="316" spans="1:11" ht="15" x14ac:dyDescent="0.2">
      <c r="A316" s="572" t="s">
        <v>43</v>
      </c>
      <c r="B316" s="19"/>
      <c r="C316" s="294" t="s">
        <v>309</v>
      </c>
      <c r="D316" s="293"/>
      <c r="E316" s="11">
        <v>0</v>
      </c>
      <c r="F316" s="11">
        <v>0</v>
      </c>
      <c r="G316" s="11">
        <v>0</v>
      </c>
      <c r="H316" s="345">
        <v>76</v>
      </c>
      <c r="I316" s="345">
        <v>0</v>
      </c>
      <c r="J316" s="345">
        <f t="shared" si="33"/>
        <v>0</v>
      </c>
      <c r="K316" s="346">
        <f t="shared" si="34"/>
        <v>0</v>
      </c>
    </row>
    <row r="317" spans="1:11" ht="15" x14ac:dyDescent="0.2">
      <c r="A317" s="557" t="s">
        <v>41</v>
      </c>
      <c r="B317" s="19"/>
      <c r="C317" s="25" t="s">
        <v>182</v>
      </c>
      <c r="D317" s="27"/>
      <c r="E317" s="11">
        <v>17</v>
      </c>
      <c r="F317" s="11">
        <v>0</v>
      </c>
      <c r="G317" s="11">
        <v>20</v>
      </c>
      <c r="H317" s="345">
        <v>0</v>
      </c>
      <c r="I317" s="345">
        <v>20</v>
      </c>
      <c r="J317" s="345">
        <f t="shared" si="33"/>
        <v>20</v>
      </c>
      <c r="K317" s="346">
        <f t="shared" si="34"/>
        <v>20</v>
      </c>
    </row>
    <row r="318" spans="1:11" ht="15" x14ac:dyDescent="0.2">
      <c r="A318" s="557" t="s">
        <v>43</v>
      </c>
      <c r="B318" s="19"/>
      <c r="C318" s="668" t="s">
        <v>90</v>
      </c>
      <c r="D318" s="691"/>
      <c r="E318" s="11">
        <v>70</v>
      </c>
      <c r="F318" s="11">
        <v>72</v>
      </c>
      <c r="G318" s="11">
        <v>90</v>
      </c>
      <c r="H318" s="345">
        <v>103</v>
      </c>
      <c r="I318" s="345">
        <v>110</v>
      </c>
      <c r="J318" s="345">
        <f t="shared" si="33"/>
        <v>110</v>
      </c>
      <c r="K318" s="346">
        <f t="shared" si="34"/>
        <v>110</v>
      </c>
    </row>
    <row r="319" spans="1:11" ht="15" x14ac:dyDescent="0.2">
      <c r="A319" s="557" t="s">
        <v>43</v>
      </c>
      <c r="B319" s="19"/>
      <c r="C319" s="668" t="s">
        <v>183</v>
      </c>
      <c r="D319" s="691"/>
      <c r="E319" s="11">
        <v>155</v>
      </c>
      <c r="F319" s="11">
        <v>0</v>
      </c>
      <c r="G319" s="11">
        <v>100</v>
      </c>
      <c r="H319" s="345">
        <v>0</v>
      </c>
      <c r="I319" s="345">
        <v>50</v>
      </c>
      <c r="J319" s="345">
        <f t="shared" si="33"/>
        <v>50</v>
      </c>
      <c r="K319" s="346">
        <f t="shared" si="34"/>
        <v>50</v>
      </c>
    </row>
    <row r="320" spans="1:11" ht="15" x14ac:dyDescent="0.2">
      <c r="A320" s="557" t="s">
        <v>41</v>
      </c>
      <c r="B320" s="19"/>
      <c r="C320" s="25" t="s">
        <v>116</v>
      </c>
      <c r="D320" s="27"/>
      <c r="E320" s="11">
        <v>3</v>
      </c>
      <c r="F320" s="11">
        <v>3</v>
      </c>
      <c r="G320" s="11">
        <v>0</v>
      </c>
      <c r="H320" s="345">
        <v>0</v>
      </c>
      <c r="I320" s="345">
        <v>100</v>
      </c>
      <c r="J320" s="345">
        <f t="shared" si="33"/>
        <v>100</v>
      </c>
      <c r="K320" s="346">
        <f t="shared" si="34"/>
        <v>100</v>
      </c>
    </row>
    <row r="321" spans="1:12" ht="15" x14ac:dyDescent="0.2">
      <c r="A321" s="572" t="s">
        <v>163</v>
      </c>
      <c r="B321" s="19"/>
      <c r="C321" s="251" t="s">
        <v>116</v>
      </c>
      <c r="D321" s="238"/>
      <c r="E321" s="11">
        <v>15</v>
      </c>
      <c r="F321" s="11">
        <v>0</v>
      </c>
      <c r="G321" s="11">
        <v>0</v>
      </c>
      <c r="H321" s="345">
        <v>0</v>
      </c>
      <c r="I321" s="345">
        <v>0</v>
      </c>
      <c r="J321" s="345">
        <f t="shared" si="33"/>
        <v>0</v>
      </c>
      <c r="K321" s="346">
        <f t="shared" si="34"/>
        <v>0</v>
      </c>
    </row>
    <row r="322" spans="1:12" ht="15" x14ac:dyDescent="0.2">
      <c r="A322" s="557" t="s">
        <v>191</v>
      </c>
      <c r="B322" s="19"/>
      <c r="C322" s="25" t="s">
        <v>116</v>
      </c>
      <c r="D322" s="26"/>
      <c r="E322" s="11">
        <v>0</v>
      </c>
      <c r="F322" s="11">
        <v>38</v>
      </c>
      <c r="G322" s="11">
        <v>50</v>
      </c>
      <c r="H322" s="345">
        <v>40</v>
      </c>
      <c r="I322" s="345">
        <v>50</v>
      </c>
      <c r="J322" s="345">
        <f t="shared" si="33"/>
        <v>50</v>
      </c>
      <c r="K322" s="346">
        <f t="shared" si="34"/>
        <v>50</v>
      </c>
    </row>
    <row r="323" spans="1:12" ht="15.75" thickBot="1" x14ac:dyDescent="0.25">
      <c r="A323" s="583"/>
      <c r="B323" s="452" t="s">
        <v>213</v>
      </c>
      <c r="C323" s="713" t="s">
        <v>95</v>
      </c>
      <c r="D323" s="714"/>
      <c r="E323" s="453">
        <f t="shared" ref="E323:K323" si="35">SUM(E296:E322)</f>
        <v>12376</v>
      </c>
      <c r="F323" s="453">
        <f t="shared" si="35"/>
        <v>17084</v>
      </c>
      <c r="G323" s="453">
        <f t="shared" si="35"/>
        <v>19100</v>
      </c>
      <c r="H323" s="453">
        <f t="shared" si="35"/>
        <v>22356</v>
      </c>
      <c r="I323" s="453">
        <f t="shared" si="35"/>
        <v>24064</v>
      </c>
      <c r="J323" s="453">
        <f t="shared" si="35"/>
        <v>24064</v>
      </c>
      <c r="K323" s="454">
        <f t="shared" si="35"/>
        <v>24064</v>
      </c>
    </row>
    <row r="324" spans="1:12" ht="15.75" thickTop="1" x14ac:dyDescent="0.2">
      <c r="A324" s="569"/>
      <c r="B324" s="63"/>
      <c r="C324" s="703"/>
      <c r="D324" s="704"/>
      <c r="E324" s="58"/>
      <c r="F324" s="58"/>
      <c r="G324" s="58"/>
      <c r="H324" s="351"/>
      <c r="I324" s="351"/>
      <c r="J324" s="351"/>
      <c r="K324" s="352"/>
    </row>
    <row r="325" spans="1:12" ht="15" x14ac:dyDescent="0.2">
      <c r="A325" s="584"/>
      <c r="B325" s="425"/>
      <c r="C325" s="705" t="s">
        <v>196</v>
      </c>
      <c r="D325" s="706"/>
      <c r="E325" s="148"/>
      <c r="F325" s="148"/>
      <c r="G325" s="148"/>
      <c r="H325" s="353"/>
      <c r="I325" s="353"/>
      <c r="J325" s="353"/>
      <c r="K325" s="354"/>
    </row>
    <row r="326" spans="1:12" ht="15" x14ac:dyDescent="0.2">
      <c r="A326" s="585"/>
      <c r="B326" s="426"/>
      <c r="C326" s="707" t="s">
        <v>210</v>
      </c>
      <c r="D326" s="708"/>
      <c r="E326" s="58"/>
      <c r="F326" s="58"/>
      <c r="G326" s="58"/>
      <c r="H326" s="351"/>
      <c r="I326" s="351"/>
      <c r="J326" s="351"/>
      <c r="K326" s="352"/>
    </row>
    <row r="327" spans="1:12" ht="15" x14ac:dyDescent="0.2">
      <c r="A327" s="557" t="s">
        <v>43</v>
      </c>
      <c r="B327" s="19"/>
      <c r="C327" s="668" t="s">
        <v>42</v>
      </c>
      <c r="D327" s="691"/>
      <c r="E327" s="11">
        <v>21</v>
      </c>
      <c r="F327" s="11">
        <v>15</v>
      </c>
      <c r="G327" s="11">
        <v>100</v>
      </c>
      <c r="H327" s="345">
        <v>6</v>
      </c>
      <c r="I327" s="345">
        <v>30</v>
      </c>
      <c r="J327" s="345">
        <f>I327</f>
        <v>30</v>
      </c>
      <c r="K327" s="346">
        <f t="shared" ref="K327:K331" si="36">I327</f>
        <v>30</v>
      </c>
    </row>
    <row r="328" spans="1:12" ht="15" x14ac:dyDescent="0.2">
      <c r="A328" s="557" t="s">
        <v>43</v>
      </c>
      <c r="B328" s="19"/>
      <c r="C328" s="668" t="s">
        <v>184</v>
      </c>
      <c r="D328" s="691"/>
      <c r="E328" s="11">
        <v>720</v>
      </c>
      <c r="F328" s="11">
        <v>755</v>
      </c>
      <c r="G328" s="11">
        <v>800</v>
      </c>
      <c r="H328" s="345">
        <v>912</v>
      </c>
      <c r="I328" s="345">
        <v>950</v>
      </c>
      <c r="J328" s="345">
        <f>I328</f>
        <v>950</v>
      </c>
      <c r="K328" s="346">
        <f t="shared" si="36"/>
        <v>950</v>
      </c>
    </row>
    <row r="329" spans="1:12" ht="15" x14ac:dyDescent="0.2">
      <c r="A329" s="557" t="s">
        <v>43</v>
      </c>
      <c r="B329" s="19"/>
      <c r="C329" s="668" t="s">
        <v>151</v>
      </c>
      <c r="D329" s="691"/>
      <c r="E329" s="11">
        <v>48</v>
      </c>
      <c r="F329" s="11">
        <v>40</v>
      </c>
      <c r="G329" s="11">
        <v>50</v>
      </c>
      <c r="H329" s="345">
        <v>6</v>
      </c>
      <c r="I329" s="345">
        <v>40</v>
      </c>
      <c r="J329" s="345">
        <f>I329</f>
        <v>40</v>
      </c>
      <c r="K329" s="346">
        <f t="shared" si="36"/>
        <v>40</v>
      </c>
    </row>
    <row r="330" spans="1:12" ht="15" x14ac:dyDescent="0.2">
      <c r="A330" s="557" t="s">
        <v>43</v>
      </c>
      <c r="B330" s="19"/>
      <c r="C330" s="25" t="s">
        <v>185</v>
      </c>
      <c r="D330" s="27"/>
      <c r="E330" s="11">
        <v>452</v>
      </c>
      <c r="F330" s="11">
        <v>460</v>
      </c>
      <c r="G330" s="11">
        <v>500</v>
      </c>
      <c r="H330" s="345">
        <v>562</v>
      </c>
      <c r="I330" s="345">
        <v>600</v>
      </c>
      <c r="J330" s="345">
        <f>I330</f>
        <v>600</v>
      </c>
      <c r="K330" s="346">
        <f t="shared" si="36"/>
        <v>600</v>
      </c>
    </row>
    <row r="331" spans="1:12" ht="15.75" thickBot="1" x14ac:dyDescent="0.25">
      <c r="A331" s="586"/>
      <c r="B331" s="153" t="s">
        <v>213</v>
      </c>
      <c r="C331" s="709" t="s">
        <v>197</v>
      </c>
      <c r="D331" s="710"/>
      <c r="E331" s="65">
        <f t="shared" ref="E331:J331" si="37">SUM(E327:E330)</f>
        <v>1241</v>
      </c>
      <c r="F331" s="65">
        <f t="shared" si="37"/>
        <v>1270</v>
      </c>
      <c r="G331" s="65">
        <f t="shared" si="37"/>
        <v>1450</v>
      </c>
      <c r="H331" s="360">
        <f t="shared" si="37"/>
        <v>1486</v>
      </c>
      <c r="I331" s="360">
        <f t="shared" si="37"/>
        <v>1620</v>
      </c>
      <c r="J331" s="360">
        <f t="shared" si="37"/>
        <v>1620</v>
      </c>
      <c r="K331" s="361">
        <f t="shared" si="36"/>
        <v>1620</v>
      </c>
    </row>
    <row r="332" spans="1:12" ht="15.75" thickTop="1" x14ac:dyDescent="0.2">
      <c r="A332" s="569"/>
      <c r="B332" s="63"/>
      <c r="C332" s="711"/>
      <c r="D332" s="712"/>
      <c r="E332" s="57"/>
      <c r="F332" s="57"/>
      <c r="G332" s="54"/>
      <c r="H332" s="374"/>
      <c r="I332" s="374"/>
      <c r="J332" s="374"/>
      <c r="K332" s="375"/>
    </row>
    <row r="333" spans="1:12" ht="16.5" thickBot="1" x14ac:dyDescent="0.3">
      <c r="A333" s="455"/>
      <c r="B333" s="456"/>
      <c r="C333" s="696" t="s">
        <v>96</v>
      </c>
      <c r="D333" s="697"/>
      <c r="E333" s="457">
        <f>SUM(E70+E80+E108+E147+E158+E177+E188+E209+E216+E228+E246+E256+E291+E323+E331)</f>
        <v>181137</v>
      </c>
      <c r="F333" s="457">
        <f>SUM(F70+F80+F108+F147+F158+F177+F188+F209+F216+F228+F246+F256+F291+F323+F331)</f>
        <v>193789</v>
      </c>
      <c r="G333" s="457">
        <f>SUM(G70+G80+G108+G147+G158+G177+G188+G209+G216+G228+G246+G256+G291+G323+G331)</f>
        <v>211950</v>
      </c>
      <c r="H333" s="457">
        <f>SUM(H70+H80+H108+H137+H147+H158+H177+H188+H209+H216+H228+H246+H256+H291+H323+H331)</f>
        <v>243264</v>
      </c>
      <c r="I333" s="457">
        <f>SUM(I70+I80+I108+I137+I147+I158+I177+I188+I209+I216+I228+I246+I256+I291+I323+I331)</f>
        <v>238200</v>
      </c>
      <c r="J333" s="457">
        <f>SUM(J70+J80+J108+J137+J147+J158+J177+J188+J209+J216+J228+J246+J256+J291+J323+J331)</f>
        <v>238200</v>
      </c>
      <c r="K333" s="601">
        <f>SUM(K70+K80+K108+K137+K147+K158+K177+K188+K209+K216+K228+K246+K256+K291+K323+K331)</f>
        <v>238200</v>
      </c>
      <c r="L333" s="196"/>
    </row>
    <row r="334" spans="1:12" ht="15.75" x14ac:dyDescent="0.25">
      <c r="A334" s="30"/>
      <c r="B334" s="31"/>
      <c r="C334" s="698"/>
      <c r="D334" s="699"/>
      <c r="E334" s="34"/>
      <c r="F334" s="34"/>
      <c r="G334" s="34"/>
      <c r="H334" s="376"/>
      <c r="I334" s="376"/>
      <c r="J334" s="376"/>
      <c r="K334" s="376"/>
    </row>
    <row r="335" spans="1:12" ht="15.75" x14ac:dyDescent="0.25">
      <c r="A335" s="30"/>
      <c r="B335" s="31"/>
      <c r="C335" s="32"/>
      <c r="D335" s="77"/>
      <c r="E335" s="34"/>
      <c r="F335" s="34"/>
      <c r="G335" s="34"/>
      <c r="H335" s="376"/>
      <c r="I335" s="376"/>
      <c r="J335" s="376"/>
      <c r="K335" s="376"/>
    </row>
    <row r="336" spans="1:12" ht="15.75" thickBot="1" x14ac:dyDescent="0.25">
      <c r="A336" s="700" t="s">
        <v>27</v>
      </c>
      <c r="B336" s="701"/>
      <c r="C336" s="701"/>
      <c r="H336" s="264"/>
      <c r="I336" s="264"/>
      <c r="J336" s="264"/>
      <c r="K336" s="264"/>
    </row>
    <row r="337" spans="1:12" ht="22.5" x14ac:dyDescent="0.2">
      <c r="A337" s="680" t="s">
        <v>4</v>
      </c>
      <c r="B337" s="702" t="s">
        <v>214</v>
      </c>
      <c r="C337" s="602" t="s">
        <v>8</v>
      </c>
      <c r="D337" s="684"/>
      <c r="E337" s="611" t="s">
        <v>6</v>
      </c>
      <c r="F337" s="623"/>
      <c r="G337" s="95" t="s">
        <v>11</v>
      </c>
      <c r="H337" s="377" t="s">
        <v>198</v>
      </c>
      <c r="I337" s="661" t="s">
        <v>120</v>
      </c>
      <c r="J337" s="662"/>
      <c r="K337" s="663"/>
    </row>
    <row r="338" spans="1:12" ht="26.25" thickBot="1" x14ac:dyDescent="0.25">
      <c r="A338" s="681"/>
      <c r="B338" s="683"/>
      <c r="C338" s="98" t="s">
        <v>9</v>
      </c>
      <c r="D338" s="98" t="s">
        <v>10</v>
      </c>
      <c r="E338" s="99">
        <v>2017</v>
      </c>
      <c r="F338" s="99">
        <v>2018</v>
      </c>
      <c r="G338" s="100">
        <v>2019</v>
      </c>
      <c r="H338" s="378">
        <v>2019</v>
      </c>
      <c r="I338" s="379">
        <v>2020</v>
      </c>
      <c r="J338" s="379">
        <v>2021</v>
      </c>
      <c r="K338" s="380">
        <v>2022</v>
      </c>
    </row>
    <row r="339" spans="1:12" ht="15.75" x14ac:dyDescent="0.25">
      <c r="A339" s="587"/>
      <c r="B339" s="72"/>
      <c r="C339" s="628" t="s">
        <v>310</v>
      </c>
      <c r="D339" s="629"/>
      <c r="E339" s="284"/>
      <c r="F339" s="284"/>
      <c r="G339" s="284"/>
      <c r="H339" s="365"/>
      <c r="I339" s="365"/>
      <c r="J339" s="365"/>
      <c r="K339" s="366"/>
    </row>
    <row r="340" spans="1:12" ht="15.75" x14ac:dyDescent="0.25">
      <c r="A340" s="587"/>
      <c r="B340" s="72"/>
      <c r="C340" s="115"/>
      <c r="D340" s="117"/>
      <c r="E340" s="54"/>
      <c r="F340" s="54"/>
      <c r="G340" s="97"/>
      <c r="H340" s="381"/>
      <c r="I340" s="374"/>
      <c r="J340" s="374"/>
      <c r="K340" s="375"/>
    </row>
    <row r="341" spans="1:12" ht="15" x14ac:dyDescent="0.2">
      <c r="A341" s="532">
        <v>46</v>
      </c>
      <c r="B341" s="28"/>
      <c r="C341" s="627" t="s">
        <v>111</v>
      </c>
      <c r="D341" s="626"/>
      <c r="E341" s="11">
        <v>0</v>
      </c>
      <c r="F341" s="11">
        <v>0</v>
      </c>
      <c r="G341" s="11">
        <v>0</v>
      </c>
      <c r="H341" s="345">
        <v>2334</v>
      </c>
      <c r="I341" s="345">
        <v>0</v>
      </c>
      <c r="J341" s="345">
        <v>0</v>
      </c>
      <c r="K341" s="346">
        <v>0</v>
      </c>
    </row>
    <row r="342" spans="1:12" ht="15.75" x14ac:dyDescent="0.25">
      <c r="A342" s="532"/>
      <c r="B342" s="137"/>
      <c r="C342" s="625"/>
      <c r="D342" s="626"/>
      <c r="E342" s="11"/>
      <c r="F342" s="11"/>
      <c r="G342" s="11"/>
      <c r="H342" s="345"/>
      <c r="I342" s="345"/>
      <c r="J342" s="345"/>
      <c r="K342" s="346"/>
    </row>
    <row r="343" spans="1:12" ht="15.75" thickBot="1" x14ac:dyDescent="0.25">
      <c r="A343" s="588"/>
      <c r="B343" s="138"/>
      <c r="C343" s="119" t="s">
        <v>315</v>
      </c>
      <c r="D343" s="140"/>
      <c r="E343" s="139">
        <f t="shared" ref="E343" si="38">SUM(E341:E342)</f>
        <v>0</v>
      </c>
      <c r="F343" s="139">
        <f t="shared" ref="F343:K343" si="39">SUM(F341:F342)</f>
        <v>0</v>
      </c>
      <c r="G343" s="139">
        <f t="shared" si="39"/>
        <v>0</v>
      </c>
      <c r="H343" s="382">
        <f>SUM(H339:H342)</f>
        <v>2334</v>
      </c>
      <c r="I343" s="382">
        <f t="shared" si="39"/>
        <v>0</v>
      </c>
      <c r="J343" s="382">
        <f t="shared" si="39"/>
        <v>0</v>
      </c>
      <c r="K343" s="383">
        <f t="shared" si="39"/>
        <v>0</v>
      </c>
    </row>
    <row r="344" spans="1:12" ht="15.75" thickTop="1" x14ac:dyDescent="0.2">
      <c r="A344" s="550"/>
      <c r="B344" s="63"/>
      <c r="C344" s="688" t="s">
        <v>74</v>
      </c>
      <c r="D344" s="689"/>
      <c r="E344" s="54"/>
      <c r="F344" s="54"/>
      <c r="G344" s="54"/>
      <c r="H344" s="374"/>
      <c r="I344" s="374"/>
      <c r="J344" s="374"/>
      <c r="K344" s="375"/>
    </row>
    <row r="345" spans="1:12" ht="15" x14ac:dyDescent="0.2">
      <c r="A345" s="589"/>
      <c r="B345" s="63"/>
      <c r="C345" s="290"/>
      <c r="D345" s="291"/>
      <c r="E345" s="54"/>
      <c r="F345" s="54"/>
      <c r="G345" s="54"/>
      <c r="H345" s="374"/>
      <c r="I345" s="374"/>
      <c r="J345" s="374"/>
      <c r="K345" s="346"/>
    </row>
    <row r="346" spans="1:12" ht="15" x14ac:dyDescent="0.2">
      <c r="A346" s="590">
        <v>46</v>
      </c>
      <c r="B346" s="142"/>
      <c r="C346" s="25" t="s">
        <v>111</v>
      </c>
      <c r="D346" s="40"/>
      <c r="E346" s="11">
        <v>10000</v>
      </c>
      <c r="F346" s="11">
        <v>4998</v>
      </c>
      <c r="G346" s="11">
        <v>0</v>
      </c>
      <c r="H346" s="345">
        <v>0</v>
      </c>
      <c r="I346" s="345">
        <v>0</v>
      </c>
      <c r="J346" s="345">
        <v>0</v>
      </c>
      <c r="K346" s="346">
        <v>0</v>
      </c>
    </row>
    <row r="347" spans="1:12" ht="15.75" thickBot="1" x14ac:dyDescent="0.25">
      <c r="A347" s="591"/>
      <c r="B347" s="141"/>
      <c r="C347" s="119" t="s">
        <v>316</v>
      </c>
      <c r="D347" s="143"/>
      <c r="E347" s="139">
        <f t="shared" ref="E347" si="40">SUM(E346)</f>
        <v>10000</v>
      </c>
      <c r="F347" s="139">
        <f>SUM(F346)</f>
        <v>4998</v>
      </c>
      <c r="G347" s="139">
        <f t="shared" ref="G347:K347" si="41">SUM(G346)</f>
        <v>0</v>
      </c>
      <c r="H347" s="382">
        <f t="shared" si="41"/>
        <v>0</v>
      </c>
      <c r="I347" s="382">
        <f t="shared" si="41"/>
        <v>0</v>
      </c>
      <c r="J347" s="382">
        <f t="shared" si="41"/>
        <v>0</v>
      </c>
      <c r="K347" s="383">
        <f t="shared" si="41"/>
        <v>0</v>
      </c>
    </row>
    <row r="348" spans="1:12" ht="15.75" thickTop="1" x14ac:dyDescent="0.2">
      <c r="A348" s="550"/>
      <c r="B348" s="73"/>
      <c r="C348" s="688" t="s">
        <v>110</v>
      </c>
      <c r="D348" s="690"/>
      <c r="E348" s="57"/>
      <c r="F348" s="57"/>
      <c r="G348" s="54"/>
      <c r="H348" s="374"/>
      <c r="I348" s="374"/>
      <c r="J348" s="374"/>
      <c r="K348" s="375"/>
    </row>
    <row r="349" spans="1:12" ht="15" x14ac:dyDescent="0.2">
      <c r="A349" s="550"/>
      <c r="B349" s="73"/>
      <c r="C349" s="290"/>
      <c r="D349" s="292"/>
      <c r="E349" s="57"/>
      <c r="F349" s="57"/>
      <c r="G349" s="54"/>
      <c r="H349" s="374"/>
      <c r="I349" s="374"/>
      <c r="J349" s="374"/>
      <c r="K349" s="375"/>
      <c r="L349" s="250"/>
    </row>
    <row r="350" spans="1:12" ht="15" x14ac:dyDescent="0.2">
      <c r="A350" s="531" t="s">
        <v>192</v>
      </c>
      <c r="B350" s="23"/>
      <c r="C350" s="668" t="s">
        <v>188</v>
      </c>
      <c r="D350" s="691"/>
      <c r="E350" s="11">
        <v>0</v>
      </c>
      <c r="F350" s="11">
        <v>5000</v>
      </c>
      <c r="G350" s="11">
        <v>0</v>
      </c>
      <c r="H350" s="345">
        <v>0</v>
      </c>
      <c r="I350" s="345">
        <v>0</v>
      </c>
      <c r="J350" s="345">
        <v>0</v>
      </c>
      <c r="K350" s="346">
        <v>0</v>
      </c>
    </row>
    <row r="351" spans="1:12" ht="15" x14ac:dyDescent="0.2">
      <c r="A351" s="532">
        <v>46</v>
      </c>
      <c r="B351" s="23"/>
      <c r="C351" s="668" t="s">
        <v>188</v>
      </c>
      <c r="D351" s="691"/>
      <c r="E351" s="11">
        <v>0</v>
      </c>
      <c r="F351" s="11">
        <v>2440</v>
      </c>
      <c r="G351" s="11">
        <v>0</v>
      </c>
      <c r="H351" s="345">
        <v>0</v>
      </c>
      <c r="I351" s="345">
        <v>0</v>
      </c>
      <c r="J351" s="345">
        <v>0</v>
      </c>
      <c r="K351" s="346">
        <v>0</v>
      </c>
    </row>
    <row r="352" spans="1:12" ht="15" x14ac:dyDescent="0.2">
      <c r="A352" s="532">
        <v>41</v>
      </c>
      <c r="B352" s="23"/>
      <c r="C352" s="668" t="s">
        <v>201</v>
      </c>
      <c r="D352" s="691"/>
      <c r="E352" s="11">
        <v>0</v>
      </c>
      <c r="F352" s="11">
        <v>200</v>
      </c>
      <c r="G352" s="11">
        <v>0</v>
      </c>
      <c r="H352" s="345">
        <v>0</v>
      </c>
      <c r="I352" s="345">
        <v>0</v>
      </c>
      <c r="J352" s="345">
        <v>0</v>
      </c>
      <c r="K352" s="346">
        <v>0</v>
      </c>
    </row>
    <row r="353" spans="1:11" ht="15.75" thickBot="1" x14ac:dyDescent="0.25">
      <c r="A353" s="592"/>
      <c r="B353" s="75"/>
      <c r="C353" s="119" t="s">
        <v>314</v>
      </c>
      <c r="D353" s="116"/>
      <c r="E353" s="61">
        <f t="shared" ref="E353:K353" si="42">SUM(E350:E352)</f>
        <v>0</v>
      </c>
      <c r="F353" s="61">
        <f t="shared" si="42"/>
        <v>7640</v>
      </c>
      <c r="G353" s="61">
        <f t="shared" si="42"/>
        <v>0</v>
      </c>
      <c r="H353" s="261">
        <f t="shared" si="42"/>
        <v>0</v>
      </c>
      <c r="I353" s="261">
        <f t="shared" si="42"/>
        <v>0</v>
      </c>
      <c r="J353" s="261">
        <f t="shared" si="42"/>
        <v>0</v>
      </c>
      <c r="K353" s="262">
        <f t="shared" si="42"/>
        <v>0</v>
      </c>
    </row>
    <row r="354" spans="1:11" ht="15.75" thickTop="1" x14ac:dyDescent="0.2">
      <c r="A354" s="550"/>
      <c r="B354" s="73"/>
      <c r="C354" s="688" t="s">
        <v>202</v>
      </c>
      <c r="D354" s="692"/>
      <c r="E354" s="54"/>
      <c r="F354" s="54"/>
      <c r="G354" s="54"/>
      <c r="H354" s="374"/>
      <c r="I354" s="374"/>
      <c r="J354" s="374"/>
      <c r="K354" s="375"/>
    </row>
    <row r="355" spans="1:11" ht="15" x14ac:dyDescent="0.2">
      <c r="A355" s="532">
        <v>46</v>
      </c>
      <c r="B355" s="23"/>
      <c r="C355" s="668" t="s">
        <v>201</v>
      </c>
      <c r="D355" s="691"/>
      <c r="E355" s="11">
        <v>0</v>
      </c>
      <c r="F355" s="11">
        <v>200</v>
      </c>
      <c r="G355" s="11">
        <v>0</v>
      </c>
      <c r="H355" s="345">
        <v>0</v>
      </c>
      <c r="I355" s="345">
        <v>0</v>
      </c>
      <c r="J355" s="345">
        <f>I355</f>
        <v>0</v>
      </c>
      <c r="K355" s="346">
        <f>I355</f>
        <v>0</v>
      </c>
    </row>
    <row r="356" spans="1:11" ht="15" x14ac:dyDescent="0.2">
      <c r="A356" s="532">
        <v>111</v>
      </c>
      <c r="B356" s="23"/>
      <c r="C356" s="668" t="s">
        <v>203</v>
      </c>
      <c r="D356" s="691"/>
      <c r="E356" s="11">
        <v>0</v>
      </c>
      <c r="F356" s="11">
        <v>7050</v>
      </c>
      <c r="G356" s="11">
        <v>0</v>
      </c>
      <c r="H356" s="345">
        <v>0</v>
      </c>
      <c r="I356" s="345">
        <v>0</v>
      </c>
      <c r="J356" s="345">
        <f>I356</f>
        <v>0</v>
      </c>
      <c r="K356" s="346">
        <f>I356</f>
        <v>0</v>
      </c>
    </row>
    <row r="357" spans="1:11" ht="15" x14ac:dyDescent="0.2">
      <c r="A357" s="532">
        <v>46</v>
      </c>
      <c r="B357" s="23"/>
      <c r="C357" s="668" t="s">
        <v>203</v>
      </c>
      <c r="D357" s="691"/>
      <c r="E357" s="11">
        <v>0</v>
      </c>
      <c r="F357" s="11">
        <v>2556</v>
      </c>
      <c r="G357" s="11">
        <v>0</v>
      </c>
      <c r="H357" s="345">
        <v>0</v>
      </c>
      <c r="I357" s="345">
        <v>0</v>
      </c>
      <c r="J357" s="345">
        <f>I357</f>
        <v>0</v>
      </c>
      <c r="K357" s="346">
        <f>I357</f>
        <v>0</v>
      </c>
    </row>
    <row r="358" spans="1:11" ht="15.75" thickBot="1" x14ac:dyDescent="0.25">
      <c r="A358" s="592"/>
      <c r="B358" s="75"/>
      <c r="C358" s="119" t="s">
        <v>321</v>
      </c>
      <c r="D358" s="116"/>
      <c r="E358" s="61">
        <f t="shared" ref="E358" si="43">SUM(E355:E357)</f>
        <v>0</v>
      </c>
      <c r="F358" s="61">
        <f t="shared" ref="F358:K358" si="44">SUM(F355:F357)</f>
        <v>9806</v>
      </c>
      <c r="G358" s="61">
        <f t="shared" si="44"/>
        <v>0</v>
      </c>
      <c r="H358" s="261">
        <f t="shared" si="44"/>
        <v>0</v>
      </c>
      <c r="I358" s="261">
        <f t="shared" si="44"/>
        <v>0</v>
      </c>
      <c r="J358" s="261">
        <f t="shared" si="44"/>
        <v>0</v>
      </c>
      <c r="K358" s="262">
        <f t="shared" si="44"/>
        <v>0</v>
      </c>
    </row>
    <row r="359" spans="1:11" ht="16.5" thickTop="1" x14ac:dyDescent="0.25">
      <c r="A359" s="550"/>
      <c r="B359" s="73"/>
      <c r="C359" s="693" t="s">
        <v>155</v>
      </c>
      <c r="D359" s="694"/>
      <c r="E359" s="57"/>
      <c r="F359" s="57"/>
      <c r="G359" s="54"/>
      <c r="H359" s="374"/>
      <c r="I359" s="374"/>
      <c r="J359" s="374"/>
      <c r="K359" s="375"/>
    </row>
    <row r="360" spans="1:11" ht="15" x14ac:dyDescent="0.2">
      <c r="A360" s="532">
        <v>41</v>
      </c>
      <c r="B360" s="23"/>
      <c r="C360" s="668" t="s">
        <v>148</v>
      </c>
      <c r="D360" s="691"/>
      <c r="E360" s="11">
        <v>0</v>
      </c>
      <c r="F360" s="11">
        <v>420</v>
      </c>
      <c r="G360" s="11">
        <v>0</v>
      </c>
      <c r="H360" s="345">
        <v>0</v>
      </c>
      <c r="I360" s="345">
        <v>0</v>
      </c>
      <c r="J360" s="345">
        <v>0</v>
      </c>
      <c r="K360" s="346">
        <v>0</v>
      </c>
    </row>
    <row r="361" spans="1:11" ht="15" x14ac:dyDescent="0.2">
      <c r="A361" s="553">
        <v>41</v>
      </c>
      <c r="B361" s="296"/>
      <c r="C361" s="299" t="s">
        <v>311</v>
      </c>
      <c r="D361" s="298"/>
      <c r="E361" s="121">
        <v>0</v>
      </c>
      <c r="F361" s="121">
        <v>0</v>
      </c>
      <c r="G361" s="121">
        <v>0</v>
      </c>
      <c r="H361" s="355">
        <v>808</v>
      </c>
      <c r="I361" s="355">
        <v>0</v>
      </c>
      <c r="J361" s="355">
        <v>0</v>
      </c>
      <c r="K361" s="356">
        <v>0</v>
      </c>
    </row>
    <row r="362" spans="1:11" ht="15" x14ac:dyDescent="0.2">
      <c r="A362" s="553">
        <v>52</v>
      </c>
      <c r="B362" s="296"/>
      <c r="C362" s="299" t="s">
        <v>311</v>
      </c>
      <c r="D362" s="298"/>
      <c r="E362" s="121">
        <v>0</v>
      </c>
      <c r="F362" s="121">
        <v>0</v>
      </c>
      <c r="G362" s="121">
        <v>0</v>
      </c>
      <c r="H362" s="355">
        <v>145744</v>
      </c>
      <c r="I362" s="355"/>
      <c r="J362" s="355"/>
      <c r="K362" s="356"/>
    </row>
    <row r="363" spans="1:11" ht="15" x14ac:dyDescent="0.2">
      <c r="A363" s="553"/>
      <c r="B363" s="296"/>
      <c r="C363" s="297"/>
      <c r="D363" s="298"/>
      <c r="E363" s="121"/>
      <c r="F363" s="121"/>
      <c r="G363" s="121"/>
      <c r="H363" s="355"/>
      <c r="I363" s="355"/>
      <c r="J363" s="355"/>
      <c r="K363" s="356"/>
    </row>
    <row r="364" spans="1:11" ht="15.75" thickBot="1" x14ac:dyDescent="0.25">
      <c r="A364" s="592"/>
      <c r="B364" s="75"/>
      <c r="C364" s="119" t="s">
        <v>320</v>
      </c>
      <c r="D364" s="116"/>
      <c r="E364" s="61">
        <f>SUM(E360)</f>
        <v>0</v>
      </c>
      <c r="F364" s="61">
        <f>SUM(F360)</f>
        <v>420</v>
      </c>
      <c r="G364" s="61">
        <f>SUM(G360)</f>
        <v>0</v>
      </c>
      <c r="H364" s="261">
        <f>SUM(H360:H363)</f>
        <v>146552</v>
      </c>
      <c r="I364" s="261">
        <f>SUM(I360)</f>
        <v>0</v>
      </c>
      <c r="J364" s="261">
        <f>SUM(J360)</f>
        <v>0</v>
      </c>
      <c r="K364" s="262">
        <f>SUM(K360)</f>
        <v>0</v>
      </c>
    </row>
    <row r="365" spans="1:11" ht="16.5" thickTop="1" x14ac:dyDescent="0.25">
      <c r="A365" s="550"/>
      <c r="B365" s="73"/>
      <c r="C365" s="693" t="s">
        <v>157</v>
      </c>
      <c r="D365" s="694"/>
      <c r="E365" s="54"/>
      <c r="F365" s="54"/>
      <c r="G365" s="54"/>
      <c r="H365" s="374"/>
      <c r="I365" s="374"/>
      <c r="J365" s="374"/>
      <c r="K365" s="375"/>
    </row>
    <row r="366" spans="1:11" ht="15" x14ac:dyDescent="0.2">
      <c r="A366" s="532">
        <v>41</v>
      </c>
      <c r="B366" s="23"/>
      <c r="C366" s="668" t="s">
        <v>148</v>
      </c>
      <c r="D366" s="691"/>
      <c r="E366" s="11">
        <v>0</v>
      </c>
      <c r="F366" s="11">
        <v>250</v>
      </c>
      <c r="G366" s="11">
        <v>0</v>
      </c>
      <c r="H366" s="345">
        <v>0</v>
      </c>
      <c r="I366" s="345">
        <v>0</v>
      </c>
      <c r="J366" s="345">
        <v>0</v>
      </c>
      <c r="K366" s="346">
        <v>0</v>
      </c>
    </row>
    <row r="367" spans="1:11" ht="15" x14ac:dyDescent="0.2">
      <c r="A367" s="553">
        <v>46</v>
      </c>
      <c r="B367" s="296"/>
      <c r="C367" s="299" t="s">
        <v>148</v>
      </c>
      <c r="D367" s="298"/>
      <c r="E367" s="121">
        <v>0</v>
      </c>
      <c r="F367" s="121">
        <v>0</v>
      </c>
      <c r="G367" s="121">
        <v>0</v>
      </c>
      <c r="H367" s="355">
        <v>2700</v>
      </c>
      <c r="I367" s="355"/>
      <c r="J367" s="355"/>
      <c r="K367" s="356"/>
    </row>
    <row r="368" spans="1:11" ht="15" x14ac:dyDescent="0.2">
      <c r="A368" s="553"/>
      <c r="B368" s="296"/>
      <c r="C368" s="297"/>
      <c r="D368" s="298"/>
      <c r="E368" s="121"/>
      <c r="F368" s="121"/>
      <c r="G368" s="121"/>
      <c r="H368" s="355"/>
      <c r="I368" s="355"/>
      <c r="J368" s="355"/>
      <c r="K368" s="356"/>
    </row>
    <row r="369" spans="1:12" ht="15.75" thickBot="1" x14ac:dyDescent="0.25">
      <c r="A369" s="592"/>
      <c r="B369" s="75"/>
      <c r="C369" s="119" t="s">
        <v>318</v>
      </c>
      <c r="D369" s="116"/>
      <c r="E369" s="61">
        <f>SUM(E366)</f>
        <v>0</v>
      </c>
      <c r="F369" s="61">
        <f>SUM(F366)</f>
        <v>250</v>
      </c>
      <c r="G369" s="61">
        <f>SUM(G366)</f>
        <v>0</v>
      </c>
      <c r="H369" s="261">
        <f>SUM(H366:H368)</f>
        <v>2700</v>
      </c>
      <c r="I369" s="261">
        <f>SUM(I366)</f>
        <v>0</v>
      </c>
      <c r="J369" s="261">
        <f>SUM(J366)</f>
        <v>0</v>
      </c>
      <c r="K369" s="262">
        <f>SUM(K366)</f>
        <v>0</v>
      </c>
    </row>
    <row r="370" spans="1:12" ht="16.5" thickTop="1" x14ac:dyDescent="0.25">
      <c r="A370" s="550"/>
      <c r="B370" s="73"/>
      <c r="C370" s="693" t="s">
        <v>156</v>
      </c>
      <c r="D370" s="695"/>
      <c r="E370" s="54"/>
      <c r="F370" s="54"/>
      <c r="G370" s="54"/>
      <c r="H370" s="374"/>
      <c r="I370" s="374"/>
      <c r="J370" s="374"/>
      <c r="K370" s="375"/>
    </row>
    <row r="371" spans="1:12" ht="15" x14ac:dyDescent="0.2">
      <c r="A371" s="532">
        <v>41</v>
      </c>
      <c r="B371" s="23"/>
      <c r="C371" s="668" t="s">
        <v>111</v>
      </c>
      <c r="D371" s="669"/>
      <c r="E371" s="11">
        <v>0</v>
      </c>
      <c r="F371" s="11">
        <v>0</v>
      </c>
      <c r="G371" s="11">
        <v>0</v>
      </c>
      <c r="H371" s="345">
        <v>0</v>
      </c>
      <c r="I371" s="345"/>
      <c r="J371" s="345"/>
      <c r="K371" s="346"/>
    </row>
    <row r="372" spans="1:12" ht="15" x14ac:dyDescent="0.2">
      <c r="A372" s="532">
        <v>46</v>
      </c>
      <c r="B372" s="19"/>
      <c r="C372" s="668" t="s">
        <v>173</v>
      </c>
      <c r="D372" s="669"/>
      <c r="E372" s="11">
        <v>0</v>
      </c>
      <c r="F372" s="11">
        <v>0</v>
      </c>
      <c r="G372" s="11">
        <v>0</v>
      </c>
      <c r="H372" s="345">
        <v>0</v>
      </c>
      <c r="I372" s="345">
        <v>0</v>
      </c>
      <c r="J372" s="345">
        <v>0</v>
      </c>
      <c r="K372" s="346">
        <v>0</v>
      </c>
    </row>
    <row r="373" spans="1:12" ht="15" x14ac:dyDescent="0.2">
      <c r="A373" s="532">
        <v>111</v>
      </c>
      <c r="B373" s="19"/>
      <c r="C373" s="25" t="s">
        <v>187</v>
      </c>
      <c r="D373" s="40"/>
      <c r="E373" s="11">
        <v>13500</v>
      </c>
      <c r="F373" s="11">
        <v>0</v>
      </c>
      <c r="G373" s="11">
        <v>0</v>
      </c>
      <c r="H373" s="345">
        <v>0</v>
      </c>
      <c r="I373" s="345">
        <v>0</v>
      </c>
      <c r="J373" s="345">
        <v>0</v>
      </c>
      <c r="K373" s="346">
        <v>0</v>
      </c>
    </row>
    <row r="374" spans="1:12" ht="15" x14ac:dyDescent="0.2">
      <c r="A374" s="590">
        <v>46</v>
      </c>
      <c r="B374" s="19"/>
      <c r="C374" s="668" t="s">
        <v>187</v>
      </c>
      <c r="D374" s="669"/>
      <c r="E374" s="11">
        <v>1908</v>
      </c>
      <c r="F374" s="11">
        <v>0</v>
      </c>
      <c r="G374" s="11">
        <v>0</v>
      </c>
      <c r="H374" s="345">
        <v>0</v>
      </c>
      <c r="I374" s="345">
        <v>0</v>
      </c>
      <c r="J374" s="345">
        <v>0</v>
      </c>
      <c r="K374" s="346">
        <v>0</v>
      </c>
    </row>
    <row r="375" spans="1:12" ht="15.75" thickBot="1" x14ac:dyDescent="0.25">
      <c r="A375" s="592"/>
      <c r="B375" s="66"/>
      <c r="C375" s="119" t="s">
        <v>319</v>
      </c>
      <c r="D375" s="114"/>
      <c r="E375" s="61">
        <f t="shared" ref="E375" si="45">SUM(E371:E374)</f>
        <v>15408</v>
      </c>
      <c r="F375" s="61">
        <f t="shared" ref="F375:K375" si="46">SUM(F371:F374)</f>
        <v>0</v>
      </c>
      <c r="G375" s="61">
        <f t="shared" si="46"/>
        <v>0</v>
      </c>
      <c r="H375" s="261">
        <f t="shared" si="46"/>
        <v>0</v>
      </c>
      <c r="I375" s="261">
        <f t="shared" si="46"/>
        <v>0</v>
      </c>
      <c r="J375" s="261">
        <f t="shared" si="46"/>
        <v>0</v>
      </c>
      <c r="K375" s="262">
        <f t="shared" si="46"/>
        <v>0</v>
      </c>
    </row>
    <row r="376" spans="1:12" ht="15.75" thickTop="1" x14ac:dyDescent="0.2">
      <c r="A376" s="550"/>
      <c r="B376" s="63"/>
      <c r="C376" s="688" t="s">
        <v>172</v>
      </c>
      <c r="D376" s="689"/>
      <c r="E376" s="54"/>
      <c r="F376" s="54"/>
      <c r="G376" s="54"/>
      <c r="H376" s="374"/>
      <c r="I376" s="374"/>
      <c r="J376" s="374"/>
      <c r="K376" s="375"/>
    </row>
    <row r="377" spans="1:12" ht="15" x14ac:dyDescent="0.2">
      <c r="A377" s="532">
        <v>41</v>
      </c>
      <c r="B377" s="19"/>
      <c r="C377" s="668" t="s">
        <v>148</v>
      </c>
      <c r="D377" s="669"/>
      <c r="E377" s="11">
        <v>700</v>
      </c>
      <c r="F377" s="11">
        <v>200</v>
      </c>
      <c r="G377" s="11">
        <v>0</v>
      </c>
      <c r="H377" s="345">
        <v>0</v>
      </c>
      <c r="I377" s="345">
        <v>0</v>
      </c>
      <c r="J377" s="345">
        <v>0</v>
      </c>
      <c r="K377" s="346">
        <v>0</v>
      </c>
    </row>
    <row r="378" spans="1:12" ht="15" x14ac:dyDescent="0.2">
      <c r="A378" s="532">
        <v>46</v>
      </c>
      <c r="B378" s="19"/>
      <c r="C378" s="294" t="s">
        <v>148</v>
      </c>
      <c r="D378" s="289"/>
      <c r="E378" s="11">
        <v>0</v>
      </c>
      <c r="F378" s="11">
        <v>0</v>
      </c>
      <c r="G378" s="11">
        <v>0</v>
      </c>
      <c r="H378" s="345">
        <v>1536</v>
      </c>
      <c r="I378" s="345"/>
      <c r="J378" s="345"/>
      <c r="K378" s="346"/>
    </row>
    <row r="379" spans="1:12" ht="15" x14ac:dyDescent="0.2">
      <c r="A379" s="532">
        <v>46</v>
      </c>
      <c r="B379" s="19"/>
      <c r="C379" s="25" t="s">
        <v>173</v>
      </c>
      <c r="D379" s="40"/>
      <c r="E379" s="11">
        <v>15949</v>
      </c>
      <c r="F379" s="11">
        <v>16190</v>
      </c>
      <c r="G379" s="11">
        <v>0</v>
      </c>
      <c r="H379" s="345">
        <v>19254</v>
      </c>
      <c r="I379" s="345">
        <v>0</v>
      </c>
      <c r="J379" s="345">
        <v>0</v>
      </c>
      <c r="K379" s="346">
        <v>0</v>
      </c>
    </row>
    <row r="380" spans="1:12" ht="15" x14ac:dyDescent="0.2">
      <c r="A380" s="590">
        <v>41</v>
      </c>
      <c r="B380" s="142"/>
      <c r="C380" s="668" t="s">
        <v>173</v>
      </c>
      <c r="D380" s="669"/>
      <c r="E380" s="11"/>
      <c r="F380" s="11"/>
      <c r="G380" s="11">
        <v>0</v>
      </c>
      <c r="H380" s="345">
        <v>0</v>
      </c>
      <c r="I380" s="345">
        <v>0</v>
      </c>
      <c r="J380" s="345">
        <v>0</v>
      </c>
      <c r="K380" s="346">
        <v>0</v>
      </c>
    </row>
    <row r="381" spans="1:12" ht="15.75" thickBot="1" x14ac:dyDescent="0.25">
      <c r="A381" s="85"/>
      <c r="B381" s="74"/>
      <c r="C381" s="119" t="s">
        <v>317</v>
      </c>
      <c r="D381" s="114"/>
      <c r="E381" s="61">
        <f t="shared" ref="E381:K381" si="47">SUM(E377:E380)</f>
        <v>16649</v>
      </c>
      <c r="F381" s="61">
        <f t="shared" si="47"/>
        <v>16390</v>
      </c>
      <c r="G381" s="61">
        <f t="shared" si="47"/>
        <v>0</v>
      </c>
      <c r="H381" s="261">
        <f t="shared" si="47"/>
        <v>20790</v>
      </c>
      <c r="I381" s="261">
        <f t="shared" si="47"/>
        <v>0</v>
      </c>
      <c r="J381" s="261">
        <f t="shared" si="47"/>
        <v>0</v>
      </c>
      <c r="K381" s="262">
        <f t="shared" si="47"/>
        <v>0</v>
      </c>
    </row>
    <row r="382" spans="1:12" ht="17.25" thickTop="1" thickBot="1" x14ac:dyDescent="0.3">
      <c r="A382" s="458"/>
      <c r="B382" s="459"/>
      <c r="C382" s="676" t="s">
        <v>97</v>
      </c>
      <c r="D382" s="677"/>
      <c r="E382" s="257">
        <f t="shared" ref="E382:K382" si="48">(E343+E347+E353+E358+E364+E369+E375+E381)</f>
        <v>42057</v>
      </c>
      <c r="F382" s="257">
        <f t="shared" si="48"/>
        <v>39504</v>
      </c>
      <c r="G382" s="257">
        <f t="shared" si="48"/>
        <v>0</v>
      </c>
      <c r="H382" s="257">
        <f t="shared" si="48"/>
        <v>172376</v>
      </c>
      <c r="I382" s="257">
        <f t="shared" si="48"/>
        <v>0</v>
      </c>
      <c r="J382" s="257">
        <f t="shared" si="48"/>
        <v>0</v>
      </c>
      <c r="K382" s="460">
        <f t="shared" si="48"/>
        <v>0</v>
      </c>
      <c r="L382" s="196"/>
    </row>
    <row r="383" spans="1:12" ht="15.75" x14ac:dyDescent="0.25">
      <c r="A383" s="37"/>
      <c r="B383" s="38"/>
      <c r="C383" s="32"/>
      <c r="D383" s="33"/>
      <c r="E383" s="48"/>
      <c r="F383" s="48"/>
      <c r="G383" s="48"/>
      <c r="H383" s="384"/>
      <c r="I383" s="385"/>
      <c r="J383" s="385"/>
      <c r="K383" s="385"/>
    </row>
    <row r="384" spans="1:12" ht="15" x14ac:dyDescent="0.2">
      <c r="A384" s="678" t="s">
        <v>28</v>
      </c>
      <c r="B384" s="678"/>
      <c r="C384" s="678"/>
      <c r="D384" s="679"/>
      <c r="H384" s="264"/>
      <c r="I384" s="264"/>
      <c r="J384" s="264"/>
      <c r="K384" s="264"/>
    </row>
    <row r="385" spans="1:11" x14ac:dyDescent="0.2">
      <c r="H385" s="264"/>
      <c r="I385" s="264"/>
      <c r="J385" s="264"/>
      <c r="K385" s="264"/>
    </row>
    <row r="386" spans="1:11" ht="13.5" thickBot="1" x14ac:dyDescent="0.25">
      <c r="H386" s="264"/>
      <c r="I386" s="264"/>
      <c r="J386" s="264"/>
      <c r="K386" s="264"/>
    </row>
    <row r="387" spans="1:11" ht="22.5" x14ac:dyDescent="0.2">
      <c r="A387" s="680" t="s">
        <v>4</v>
      </c>
      <c r="B387" s="682" t="s">
        <v>117</v>
      </c>
      <c r="C387" s="602" t="s">
        <v>8</v>
      </c>
      <c r="D387" s="684"/>
      <c r="E387" s="611" t="s">
        <v>6</v>
      </c>
      <c r="F387" s="623"/>
      <c r="G387" s="95" t="s">
        <v>11</v>
      </c>
      <c r="H387" s="377" t="s">
        <v>198</v>
      </c>
      <c r="I387" s="661" t="s">
        <v>120</v>
      </c>
      <c r="J387" s="662"/>
      <c r="K387" s="663"/>
    </row>
    <row r="388" spans="1:11" ht="26.25" thickBot="1" x14ac:dyDescent="0.25">
      <c r="A388" s="681"/>
      <c r="B388" s="683"/>
      <c r="C388" s="98" t="s">
        <v>9</v>
      </c>
      <c r="D388" s="98" t="s">
        <v>10</v>
      </c>
      <c r="E388" s="99">
        <v>2017</v>
      </c>
      <c r="F388" s="99">
        <v>2018</v>
      </c>
      <c r="G388" s="99">
        <v>2019</v>
      </c>
      <c r="H388" s="378">
        <v>2019</v>
      </c>
      <c r="I388" s="379">
        <v>2020</v>
      </c>
      <c r="J388" s="379">
        <v>2021</v>
      </c>
      <c r="K388" s="380">
        <v>2022</v>
      </c>
    </row>
    <row r="389" spans="1:11" ht="15" x14ac:dyDescent="0.2">
      <c r="A389" s="593"/>
      <c r="B389" s="145"/>
      <c r="C389" s="664" t="s">
        <v>68</v>
      </c>
      <c r="D389" s="665"/>
      <c r="E389" s="144"/>
      <c r="F389" s="144"/>
      <c r="G389" s="144"/>
      <c r="H389" s="386"/>
      <c r="I389" s="386"/>
      <c r="J389" s="386"/>
      <c r="K389" s="387"/>
    </row>
    <row r="390" spans="1:11" ht="15" x14ac:dyDescent="0.2">
      <c r="A390" s="550"/>
      <c r="B390" s="76"/>
      <c r="C390" s="666" t="s">
        <v>211</v>
      </c>
      <c r="D390" s="667"/>
      <c r="E390" s="54"/>
      <c r="F390" s="54"/>
      <c r="G390" s="54"/>
      <c r="H390" s="374"/>
      <c r="I390" s="374"/>
      <c r="J390" s="374"/>
      <c r="K390" s="375"/>
    </row>
    <row r="391" spans="1:11" ht="15" x14ac:dyDescent="0.2">
      <c r="A391" s="531" t="s">
        <v>24</v>
      </c>
      <c r="B391" s="24"/>
      <c r="C391" s="668" t="s">
        <v>99</v>
      </c>
      <c r="D391" s="669"/>
      <c r="E391" s="11">
        <v>0</v>
      </c>
      <c r="F391" s="11">
        <v>0</v>
      </c>
      <c r="G391" s="11">
        <v>0</v>
      </c>
      <c r="H391" s="345">
        <v>0</v>
      </c>
      <c r="I391" s="345">
        <v>0</v>
      </c>
      <c r="J391" s="345">
        <v>0</v>
      </c>
      <c r="K391" s="346">
        <v>0</v>
      </c>
    </row>
    <row r="392" spans="1:11" ht="15.75" thickBot="1" x14ac:dyDescent="0.25">
      <c r="A392" s="594" t="s">
        <v>98</v>
      </c>
      <c r="B392" s="66"/>
      <c r="C392" s="670" t="s">
        <v>99</v>
      </c>
      <c r="D392" s="671"/>
      <c r="E392" s="71">
        <v>0</v>
      </c>
      <c r="F392" s="71">
        <v>0</v>
      </c>
      <c r="G392" s="71">
        <v>0</v>
      </c>
      <c r="H392" s="388">
        <v>0</v>
      </c>
      <c r="I392" s="388">
        <v>0</v>
      </c>
      <c r="J392" s="388">
        <v>0</v>
      </c>
      <c r="K392" s="389">
        <v>0</v>
      </c>
    </row>
    <row r="393" spans="1:11" ht="15.75" thickTop="1" x14ac:dyDescent="0.2">
      <c r="A393" s="595"/>
      <c r="B393" s="147"/>
      <c r="C393" s="672" t="s">
        <v>211</v>
      </c>
      <c r="D393" s="673"/>
      <c r="E393" s="146"/>
      <c r="F393" s="146"/>
      <c r="G393" s="146"/>
      <c r="H393" s="390"/>
      <c r="I393" s="390"/>
      <c r="J393" s="390"/>
      <c r="K393" s="391"/>
    </row>
    <row r="394" spans="1:11" ht="15" x14ac:dyDescent="0.2">
      <c r="A394" s="596"/>
      <c r="B394" s="63"/>
      <c r="C394" s="674" t="s">
        <v>106</v>
      </c>
      <c r="D394" s="675"/>
      <c r="E394" s="54"/>
      <c r="F394" s="54"/>
      <c r="G394" s="54"/>
      <c r="H394" s="374"/>
      <c r="I394" s="374"/>
      <c r="J394" s="374"/>
      <c r="K394" s="375"/>
    </row>
    <row r="395" spans="1:11" ht="15" x14ac:dyDescent="0.2">
      <c r="A395" s="531">
        <v>111</v>
      </c>
      <c r="B395" s="19"/>
      <c r="C395" s="668" t="s">
        <v>109</v>
      </c>
      <c r="D395" s="685"/>
      <c r="E395" s="11"/>
      <c r="F395" s="11"/>
      <c r="G395" s="11">
        <v>0</v>
      </c>
      <c r="H395" s="345">
        <v>0</v>
      </c>
      <c r="I395" s="345">
        <v>0</v>
      </c>
      <c r="J395" s="345">
        <v>0</v>
      </c>
      <c r="K395" s="346">
        <v>0</v>
      </c>
    </row>
    <row r="396" spans="1:11" ht="15" x14ac:dyDescent="0.2">
      <c r="A396" s="532">
        <v>41</v>
      </c>
      <c r="B396" s="19"/>
      <c r="C396" s="668" t="s">
        <v>109</v>
      </c>
      <c r="D396" s="685"/>
      <c r="E396" s="11">
        <v>0</v>
      </c>
      <c r="F396" s="11">
        <v>0</v>
      </c>
      <c r="G396" s="11">
        <v>0</v>
      </c>
      <c r="H396" s="345">
        <v>0</v>
      </c>
      <c r="I396" s="345">
        <v>0</v>
      </c>
      <c r="J396" s="345">
        <v>0</v>
      </c>
      <c r="K396" s="346">
        <v>0</v>
      </c>
    </row>
    <row r="397" spans="1:11" ht="15" x14ac:dyDescent="0.2">
      <c r="A397" s="103"/>
      <c r="B397" s="19"/>
      <c r="C397" s="25"/>
      <c r="D397" s="26"/>
      <c r="E397" s="11"/>
      <c r="F397" s="11"/>
      <c r="G397" s="11"/>
      <c r="H397" s="345"/>
      <c r="I397" s="345"/>
      <c r="J397" s="345"/>
      <c r="K397" s="346"/>
    </row>
    <row r="398" spans="1:11" ht="16.5" thickBot="1" x14ac:dyDescent="0.3">
      <c r="A398" s="461"/>
      <c r="B398" s="462"/>
      <c r="C398" s="686" t="s">
        <v>107</v>
      </c>
      <c r="D398" s="687"/>
      <c r="E398" s="463">
        <v>0</v>
      </c>
      <c r="F398" s="463">
        <v>0</v>
      </c>
      <c r="G398" s="463">
        <v>0</v>
      </c>
      <c r="H398" s="464">
        <v>0</v>
      </c>
      <c r="I398" s="463">
        <v>0</v>
      </c>
      <c r="J398" s="463">
        <v>0</v>
      </c>
      <c r="K398" s="465">
        <v>0</v>
      </c>
    </row>
    <row r="399" spans="1:11" x14ac:dyDescent="0.2">
      <c r="A399" s="649" t="s">
        <v>337</v>
      </c>
      <c r="B399" s="650"/>
      <c r="C399" s="650"/>
      <c r="D399" s="651"/>
      <c r="E399" s="636">
        <v>244586</v>
      </c>
      <c r="F399" s="636">
        <v>257448</v>
      </c>
      <c r="G399" s="636">
        <v>211950</v>
      </c>
      <c r="H399" s="636">
        <v>418639</v>
      </c>
      <c r="I399" s="636">
        <v>238200</v>
      </c>
      <c r="J399" s="636">
        <f>I399</f>
        <v>238200</v>
      </c>
      <c r="K399" s="639">
        <f>I399</f>
        <v>238200</v>
      </c>
    </row>
    <row r="400" spans="1:11" x14ac:dyDescent="0.2">
      <c r="A400" s="652"/>
      <c r="B400" s="653"/>
      <c r="C400" s="653"/>
      <c r="D400" s="654"/>
      <c r="E400" s="637"/>
      <c r="F400" s="637"/>
      <c r="G400" s="637"/>
      <c r="H400" s="637"/>
      <c r="I400" s="637"/>
      <c r="J400" s="637"/>
      <c r="K400" s="640"/>
    </row>
    <row r="401" spans="1:11" x14ac:dyDescent="0.2">
      <c r="A401" s="655" t="s">
        <v>336</v>
      </c>
      <c r="B401" s="656"/>
      <c r="C401" s="656"/>
      <c r="D401" s="657"/>
      <c r="E401" s="632">
        <f t="shared" ref="E401:K401" si="49">SUM(E333+E382)</f>
        <v>223194</v>
      </c>
      <c r="F401" s="632">
        <f t="shared" si="49"/>
        <v>233293</v>
      </c>
      <c r="G401" s="632">
        <f t="shared" si="49"/>
        <v>211950</v>
      </c>
      <c r="H401" s="632">
        <f t="shared" si="49"/>
        <v>415640</v>
      </c>
      <c r="I401" s="632">
        <f t="shared" si="49"/>
        <v>238200</v>
      </c>
      <c r="J401" s="632">
        <f t="shared" si="49"/>
        <v>238200</v>
      </c>
      <c r="K401" s="634">
        <f t="shared" si="49"/>
        <v>238200</v>
      </c>
    </row>
    <row r="402" spans="1:11" x14ac:dyDescent="0.2">
      <c r="A402" s="658"/>
      <c r="B402" s="659"/>
      <c r="C402" s="659"/>
      <c r="D402" s="660"/>
      <c r="E402" s="633"/>
      <c r="F402" s="633"/>
      <c r="G402" s="633"/>
      <c r="H402" s="633"/>
      <c r="I402" s="633"/>
      <c r="J402" s="633"/>
      <c r="K402" s="635"/>
    </row>
    <row r="403" spans="1:11" x14ac:dyDescent="0.2">
      <c r="A403" s="641" t="s">
        <v>263</v>
      </c>
      <c r="B403" s="642"/>
      <c r="C403" s="642"/>
      <c r="D403" s="643"/>
      <c r="E403" s="647">
        <f t="shared" ref="E403:K403" si="50">SUM(E399-E401)</f>
        <v>21392</v>
      </c>
      <c r="F403" s="647">
        <f t="shared" si="50"/>
        <v>24155</v>
      </c>
      <c r="G403" s="647">
        <f t="shared" si="50"/>
        <v>0</v>
      </c>
      <c r="H403" s="630">
        <f>SUM(H399-H401)</f>
        <v>2999</v>
      </c>
      <c r="I403" s="630">
        <f t="shared" si="50"/>
        <v>0</v>
      </c>
      <c r="J403" s="630">
        <f t="shared" si="50"/>
        <v>0</v>
      </c>
      <c r="K403" s="634">
        <f t="shared" si="50"/>
        <v>0</v>
      </c>
    </row>
    <row r="404" spans="1:11" ht="13.5" thickBot="1" x14ac:dyDescent="0.25">
      <c r="A404" s="644"/>
      <c r="B404" s="645"/>
      <c r="C404" s="645"/>
      <c r="D404" s="646"/>
      <c r="E404" s="648"/>
      <c r="F404" s="648"/>
      <c r="G404" s="648"/>
      <c r="H404" s="631"/>
      <c r="I404" s="631"/>
      <c r="J404" s="631"/>
      <c r="K404" s="638"/>
    </row>
    <row r="406" spans="1:11" ht="23.25" customHeight="1" x14ac:dyDescent="0.2"/>
    <row r="407" spans="1:11" ht="36" customHeight="1" x14ac:dyDescent="0.2"/>
    <row r="409" spans="1:11" ht="18.75" customHeight="1" x14ac:dyDescent="0.2"/>
    <row r="417" spans="12:12" ht="12" customHeight="1" x14ac:dyDescent="0.2"/>
    <row r="418" spans="12:12" ht="16.5" customHeight="1" x14ac:dyDescent="0.2"/>
    <row r="419" spans="12:12" ht="15" customHeight="1" x14ac:dyDescent="0.2"/>
    <row r="420" spans="12:12" ht="12.75" customHeight="1" x14ac:dyDescent="0.2"/>
    <row r="421" spans="12:12" ht="15.6" customHeight="1" x14ac:dyDescent="0.2"/>
    <row r="422" spans="12:12" ht="14.45" customHeight="1" x14ac:dyDescent="0.2"/>
    <row r="423" spans="12:12" ht="13.5" customHeight="1" x14ac:dyDescent="0.2"/>
    <row r="428" spans="12:12" x14ac:dyDescent="0.2">
      <c r="L428" s="46"/>
    </row>
    <row r="451" spans="11:12" x14ac:dyDescent="0.2">
      <c r="K451" s="173"/>
      <c r="L451" s="173"/>
    </row>
    <row r="457" spans="11:12" x14ac:dyDescent="0.2">
      <c r="L457" s="173"/>
    </row>
    <row r="459" spans="11:12" x14ac:dyDescent="0.2">
      <c r="L459" s="173"/>
    </row>
    <row r="469" spans="12:13" x14ac:dyDescent="0.2">
      <c r="L469" s="300"/>
      <c r="M469" s="301"/>
    </row>
  </sheetData>
  <mergeCells count="306">
    <mergeCell ref="C114:D114"/>
    <mergeCell ref="C137:D137"/>
    <mergeCell ref="A1:D1"/>
    <mergeCell ref="A3:A4"/>
    <mergeCell ref="B3:B4"/>
    <mergeCell ref="C3:D3"/>
    <mergeCell ref="E3:F3"/>
    <mergeCell ref="I3:K3"/>
    <mergeCell ref="C5:D5"/>
    <mergeCell ref="C6:D6"/>
    <mergeCell ref="C7:D7"/>
    <mergeCell ref="C8:D8"/>
    <mergeCell ref="C9:D9"/>
    <mergeCell ref="C10:D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49:D49"/>
    <mergeCell ref="C50:D50"/>
    <mergeCell ref="C51:D51"/>
    <mergeCell ref="C52:D52"/>
    <mergeCell ref="C53:D53"/>
    <mergeCell ref="C54:D54"/>
    <mergeCell ref="C55:D55"/>
    <mergeCell ref="C56:D56"/>
    <mergeCell ref="C36:D36"/>
    <mergeCell ref="C37:D37"/>
    <mergeCell ref="C38:D38"/>
    <mergeCell ref="C40:D40"/>
    <mergeCell ref="C44:D44"/>
    <mergeCell ref="C47:D47"/>
    <mergeCell ref="C48:D48"/>
    <mergeCell ref="C85:D85"/>
    <mergeCell ref="C86:D86"/>
    <mergeCell ref="C88:D88"/>
    <mergeCell ref="C61:D61"/>
    <mergeCell ref="C63:D63"/>
    <mergeCell ref="C64:D64"/>
    <mergeCell ref="C65:D65"/>
    <mergeCell ref="C66:D66"/>
    <mergeCell ref="C67:D67"/>
    <mergeCell ref="C70:D70"/>
    <mergeCell ref="C71:D71"/>
    <mergeCell ref="C72:D72"/>
    <mergeCell ref="C73:D73"/>
    <mergeCell ref="C74:D74"/>
    <mergeCell ref="C75:D75"/>
    <mergeCell ref="C80:D80"/>
    <mergeCell ref="C81:D81"/>
    <mergeCell ref="C82:D82"/>
    <mergeCell ref="C84:D84"/>
    <mergeCell ref="C89:D89"/>
    <mergeCell ref="C90:D90"/>
    <mergeCell ref="C92:D92"/>
    <mergeCell ref="C148:D148"/>
    <mergeCell ref="C149:D149"/>
    <mergeCell ref="C151:D151"/>
    <mergeCell ref="C152:D152"/>
    <mergeCell ref="C153:D153"/>
    <mergeCell ref="C163:D163"/>
    <mergeCell ref="C139:D139"/>
    <mergeCell ref="C93:D93"/>
    <mergeCell ref="C94:D94"/>
    <mergeCell ref="C95:D95"/>
    <mergeCell ref="C97:D97"/>
    <mergeCell ref="C98:D98"/>
    <mergeCell ref="C100:D100"/>
    <mergeCell ref="C103:D103"/>
    <mergeCell ref="C104:D104"/>
    <mergeCell ref="C105:D105"/>
    <mergeCell ref="C106:D106"/>
    <mergeCell ref="C108:D108"/>
    <mergeCell ref="C110:D110"/>
    <mergeCell ref="C112:D112"/>
    <mergeCell ref="C113:D113"/>
    <mergeCell ref="C140:D140"/>
    <mergeCell ref="C142:D142"/>
    <mergeCell ref="C143:D143"/>
    <mergeCell ref="C145:D145"/>
    <mergeCell ref="C147:D147"/>
    <mergeCell ref="C165:D165"/>
    <mergeCell ref="C166:D166"/>
    <mergeCell ref="C154:D154"/>
    <mergeCell ref="C155:D155"/>
    <mergeCell ref="C156:D156"/>
    <mergeCell ref="C158:D158"/>
    <mergeCell ref="C159:D159"/>
    <mergeCell ref="C167:D167"/>
    <mergeCell ref="C168:D168"/>
    <mergeCell ref="C160:D160"/>
    <mergeCell ref="C169:D169"/>
    <mergeCell ref="C170:D170"/>
    <mergeCell ref="C171:D171"/>
    <mergeCell ref="C172:D172"/>
    <mergeCell ref="C174:D174"/>
    <mergeCell ref="C175:D175"/>
    <mergeCell ref="C164:D164"/>
    <mergeCell ref="C176:D176"/>
    <mergeCell ref="C177:D177"/>
    <mergeCell ref="C178:D178"/>
    <mergeCell ref="C187:D187"/>
    <mergeCell ref="C188:D188"/>
    <mergeCell ref="C189:D189"/>
    <mergeCell ref="C190:D190"/>
    <mergeCell ref="C194:D194"/>
    <mergeCell ref="C179:D179"/>
    <mergeCell ref="C181:D181"/>
    <mergeCell ref="C182:D182"/>
    <mergeCell ref="C183:D183"/>
    <mergeCell ref="C185:D185"/>
    <mergeCell ref="C195:D195"/>
    <mergeCell ref="C198:D198"/>
    <mergeCell ref="C199:D199"/>
    <mergeCell ref="C202:D202"/>
    <mergeCell ref="C203:D203"/>
    <mergeCell ref="C204:D204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3:D223"/>
    <mergeCell ref="C224:D224"/>
    <mergeCell ref="C227:D227"/>
    <mergeCell ref="C228:D228"/>
    <mergeCell ref="C230:D230"/>
    <mergeCell ref="C246:D246"/>
    <mergeCell ref="C247:D247"/>
    <mergeCell ref="C248:D248"/>
    <mergeCell ref="C249:D249"/>
    <mergeCell ref="C250:D250"/>
    <mergeCell ref="C251:D251"/>
    <mergeCell ref="C231:D231"/>
    <mergeCell ref="C232:D232"/>
    <mergeCell ref="C233:D233"/>
    <mergeCell ref="C234:D234"/>
    <mergeCell ref="C236:D236"/>
    <mergeCell ref="C238:D238"/>
    <mergeCell ref="C239:D239"/>
    <mergeCell ref="C241:D241"/>
    <mergeCell ref="C245:D245"/>
    <mergeCell ref="C252:D252"/>
    <mergeCell ref="C255:D255"/>
    <mergeCell ref="C256:D256"/>
    <mergeCell ref="C257:D257"/>
    <mergeCell ref="C258:D258"/>
    <mergeCell ref="C259:D259"/>
    <mergeCell ref="C260:D260"/>
    <mergeCell ref="C262:D262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3:D273"/>
    <mergeCell ref="C274:D274"/>
    <mergeCell ref="C275:D275"/>
    <mergeCell ref="C276:D276"/>
    <mergeCell ref="C279:D279"/>
    <mergeCell ref="C280:D280"/>
    <mergeCell ref="C281:D281"/>
    <mergeCell ref="C282:D282"/>
    <mergeCell ref="C283:D283"/>
    <mergeCell ref="C285:D285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308:D308"/>
    <mergeCell ref="C310:D310"/>
    <mergeCell ref="C313:D313"/>
    <mergeCell ref="C314:D314"/>
    <mergeCell ref="C315:D315"/>
    <mergeCell ref="C318:D318"/>
    <mergeCell ref="C319:D319"/>
    <mergeCell ref="C323:D323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33:D333"/>
    <mergeCell ref="C334:D334"/>
    <mergeCell ref="A336:C336"/>
    <mergeCell ref="A337:A338"/>
    <mergeCell ref="B337:B338"/>
    <mergeCell ref="C337:D337"/>
    <mergeCell ref="E337:F337"/>
    <mergeCell ref="I337:K337"/>
    <mergeCell ref="C324:D324"/>
    <mergeCell ref="C325:D325"/>
    <mergeCell ref="C326:D326"/>
    <mergeCell ref="C327:D327"/>
    <mergeCell ref="C328:D328"/>
    <mergeCell ref="C329:D329"/>
    <mergeCell ref="C331:D331"/>
    <mergeCell ref="C332:D332"/>
    <mergeCell ref="C374:D374"/>
    <mergeCell ref="C376:D376"/>
    <mergeCell ref="C377:D377"/>
    <mergeCell ref="C344:D344"/>
    <mergeCell ref="C348:D348"/>
    <mergeCell ref="C350:D350"/>
    <mergeCell ref="C351:D351"/>
    <mergeCell ref="C352:D352"/>
    <mergeCell ref="C354:D354"/>
    <mergeCell ref="C355:D355"/>
    <mergeCell ref="C356:D356"/>
    <mergeCell ref="C357:D357"/>
    <mergeCell ref="C359:D359"/>
    <mergeCell ref="C360:D360"/>
    <mergeCell ref="C365:D365"/>
    <mergeCell ref="C366:D366"/>
    <mergeCell ref="C370:D370"/>
    <mergeCell ref="C371:D371"/>
    <mergeCell ref="C372:D372"/>
    <mergeCell ref="C380:D380"/>
    <mergeCell ref="C382:D382"/>
    <mergeCell ref="A384:D384"/>
    <mergeCell ref="A387:A388"/>
    <mergeCell ref="B387:B388"/>
    <mergeCell ref="C387:D387"/>
    <mergeCell ref="E387:F387"/>
    <mergeCell ref="C396:D396"/>
    <mergeCell ref="C398:D398"/>
    <mergeCell ref="C395:D395"/>
    <mergeCell ref="I387:K387"/>
    <mergeCell ref="C389:D389"/>
    <mergeCell ref="C390:D390"/>
    <mergeCell ref="C391:D391"/>
    <mergeCell ref="C392:D392"/>
    <mergeCell ref="I399:I400"/>
    <mergeCell ref="J399:J400"/>
    <mergeCell ref="C393:D393"/>
    <mergeCell ref="C394:D394"/>
    <mergeCell ref="H399:H400"/>
    <mergeCell ref="C342:D342"/>
    <mergeCell ref="C341:D341"/>
    <mergeCell ref="C339:D339"/>
    <mergeCell ref="I403:I404"/>
    <mergeCell ref="J401:J402"/>
    <mergeCell ref="K401:K402"/>
    <mergeCell ref="E399:E400"/>
    <mergeCell ref="J403:J404"/>
    <mergeCell ref="K403:K404"/>
    <mergeCell ref="K399:K400"/>
    <mergeCell ref="F401:F402"/>
    <mergeCell ref="G401:G402"/>
    <mergeCell ref="H401:H402"/>
    <mergeCell ref="I401:I402"/>
    <mergeCell ref="A403:D404"/>
    <mergeCell ref="E403:E404"/>
    <mergeCell ref="F403:F404"/>
    <mergeCell ref="G403:G404"/>
    <mergeCell ref="H403:H404"/>
    <mergeCell ref="A399:D400"/>
    <mergeCell ref="F399:F400"/>
    <mergeCell ref="G399:G400"/>
    <mergeCell ref="A401:D402"/>
    <mergeCell ref="E401:E402"/>
  </mergeCells>
  <pageMargins left="0.43307086614173229" right="0.23622047244094491" top="0.74803149606299213" bottom="0.74803149606299213" header="0.31496062992125984" footer="0.31496062992125984"/>
  <pageSetup paperSize="9" orientation="landscape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3"/>
  <sheetViews>
    <sheetView tabSelected="1" zoomScale="110" zoomScaleNormal="110" workbookViewId="0">
      <selection activeCell="I4" sqref="I4"/>
    </sheetView>
  </sheetViews>
  <sheetFormatPr defaultRowHeight="12.75" x14ac:dyDescent="0.2"/>
  <cols>
    <col min="1" max="1" width="58.85546875" customWidth="1"/>
    <col min="2" max="3" width="13.28515625" customWidth="1"/>
    <col min="4" max="5" width="12.7109375" customWidth="1"/>
    <col min="6" max="8" width="11.7109375" customWidth="1"/>
  </cols>
  <sheetData>
    <row r="1" spans="1:10" ht="15.75" x14ac:dyDescent="0.25">
      <c r="A1" s="597" t="s">
        <v>332</v>
      </c>
    </row>
    <row r="2" spans="1:10" ht="13.5" thickBot="1" x14ac:dyDescent="0.25">
      <c r="D2" s="250"/>
      <c r="E2" s="173"/>
    </row>
    <row r="3" spans="1:10" x14ac:dyDescent="0.2">
      <c r="A3" s="210"/>
      <c r="B3" s="211" t="s">
        <v>264</v>
      </c>
      <c r="C3" s="212" t="s">
        <v>264</v>
      </c>
      <c r="D3" s="213" t="s">
        <v>266</v>
      </c>
      <c r="E3" s="214" t="s">
        <v>268</v>
      </c>
      <c r="F3" s="215" t="s">
        <v>269</v>
      </c>
      <c r="G3" s="216"/>
      <c r="H3" s="217"/>
    </row>
    <row r="4" spans="1:10" x14ac:dyDescent="0.2">
      <c r="A4" s="218"/>
      <c r="B4" s="219" t="s">
        <v>265</v>
      </c>
      <c r="C4" s="220" t="s">
        <v>265</v>
      </c>
      <c r="D4" s="221" t="s">
        <v>267</v>
      </c>
      <c r="E4" s="222" t="s">
        <v>219</v>
      </c>
      <c r="F4" s="223"/>
      <c r="G4" s="224"/>
      <c r="H4" s="225"/>
    </row>
    <row r="5" spans="1:10" ht="13.5" thickBot="1" x14ac:dyDescent="0.25">
      <c r="A5" s="226"/>
      <c r="B5" s="227" t="s">
        <v>220</v>
      </c>
      <c r="C5" s="228" t="s">
        <v>221</v>
      </c>
      <c r="D5" s="229">
        <v>2019</v>
      </c>
      <c r="E5" s="230" t="s">
        <v>275</v>
      </c>
      <c r="F5" s="230" t="s">
        <v>222</v>
      </c>
      <c r="G5" s="227" t="s">
        <v>223</v>
      </c>
      <c r="H5" s="231" t="s">
        <v>276</v>
      </c>
    </row>
    <row r="6" spans="1:10" ht="15" x14ac:dyDescent="0.25">
      <c r="A6" s="180" t="s">
        <v>224</v>
      </c>
      <c r="B6" s="158"/>
      <c r="C6" s="158"/>
      <c r="D6" s="158"/>
      <c r="E6" s="157"/>
      <c r="F6" s="157"/>
      <c r="G6" s="157"/>
      <c r="H6" s="181"/>
    </row>
    <row r="7" spans="1:10" ht="15" x14ac:dyDescent="0.25">
      <c r="A7" s="182" t="s">
        <v>215</v>
      </c>
      <c r="B7" s="159">
        <f>B8+B10+B11</f>
        <v>165714</v>
      </c>
      <c r="C7" s="159">
        <f>' príjmy'!D13</f>
        <v>186375</v>
      </c>
      <c r="D7" s="159">
        <f>' príjmy'!E13</f>
        <v>179312</v>
      </c>
      <c r="E7" s="159">
        <f>' príjmy'!F13</f>
        <v>199927</v>
      </c>
      <c r="F7" s="159">
        <f>' príjmy'!G13</f>
        <v>200897</v>
      </c>
      <c r="G7" s="159">
        <f>F7</f>
        <v>200897</v>
      </c>
      <c r="H7" s="183">
        <f>F7</f>
        <v>200897</v>
      </c>
      <c r="I7" s="160" t="s">
        <v>225</v>
      </c>
    </row>
    <row r="8" spans="1:10" ht="15" x14ac:dyDescent="0.25">
      <c r="A8" s="184" t="s">
        <v>226</v>
      </c>
      <c r="B8" s="161">
        <v>145445</v>
      </c>
      <c r="C8" s="161">
        <v>166090</v>
      </c>
      <c r="D8" s="161">
        <f>' príjmy'!E7</f>
        <v>159000</v>
      </c>
      <c r="E8" s="161">
        <f>' príjmy'!F7</f>
        <v>180200</v>
      </c>
      <c r="F8" s="161">
        <f>' príjmy'!G7</f>
        <v>180000</v>
      </c>
      <c r="G8" s="161">
        <f>F8</f>
        <v>180000</v>
      </c>
      <c r="H8" s="185">
        <f>F8</f>
        <v>180000</v>
      </c>
      <c r="I8" s="162" t="s">
        <v>227</v>
      </c>
    </row>
    <row r="9" spans="1:10" ht="15" x14ac:dyDescent="0.25">
      <c r="A9" s="184"/>
      <c r="B9" s="163"/>
      <c r="C9" s="163"/>
      <c r="D9" s="163"/>
      <c r="E9" s="163"/>
      <c r="F9" s="163"/>
      <c r="G9" s="163"/>
      <c r="H9" s="186"/>
    </row>
    <row r="10" spans="1:10" ht="15" x14ac:dyDescent="0.25">
      <c r="A10" s="184" t="s">
        <v>228</v>
      </c>
      <c r="B10" s="163">
        <v>10870</v>
      </c>
      <c r="C10" s="163">
        <v>10936</v>
      </c>
      <c r="D10" s="163">
        <f>' príjmy'!E8+' príjmy'!E9+' príjmy'!E10</f>
        <v>10912</v>
      </c>
      <c r="E10" s="163">
        <f>' príjmy'!F8+' príjmy'!F9+' príjmy'!F10</f>
        <v>10512</v>
      </c>
      <c r="F10" s="163">
        <f>' príjmy'!G8+' príjmy'!G9+' príjmy'!G10</f>
        <v>10912</v>
      </c>
      <c r="G10" s="163">
        <f>F10</f>
        <v>10912</v>
      </c>
      <c r="H10" s="186">
        <f>F10</f>
        <v>10912</v>
      </c>
    </row>
    <row r="11" spans="1:10" ht="15" x14ac:dyDescent="0.25">
      <c r="A11" s="184" t="s">
        <v>229</v>
      </c>
      <c r="B11" s="163">
        <v>9399</v>
      </c>
      <c r="C11" s="163">
        <v>9349</v>
      </c>
      <c r="D11" s="163">
        <f>' príjmy'!E11+' príjmy'!E12</f>
        <v>9400</v>
      </c>
      <c r="E11" s="163">
        <f>' príjmy'!F11+' príjmy'!F12</f>
        <v>9215</v>
      </c>
      <c r="F11" s="163">
        <f>' príjmy'!G11+' príjmy'!G12</f>
        <v>9985</v>
      </c>
      <c r="G11" s="163">
        <f>F11</f>
        <v>9985</v>
      </c>
      <c r="H11" s="186">
        <f>F11</f>
        <v>9985</v>
      </c>
    </row>
    <row r="12" spans="1:10" ht="15" x14ac:dyDescent="0.25">
      <c r="A12" s="83" t="s">
        <v>230</v>
      </c>
      <c r="B12" s="157">
        <f>' príjmy'!C27</f>
        <v>23950</v>
      </c>
      <c r="C12" s="157">
        <f>' príjmy'!D27</f>
        <v>28490</v>
      </c>
      <c r="D12" s="157">
        <f>' príjmy'!E27</f>
        <v>29038</v>
      </c>
      <c r="E12" s="157">
        <f>' príjmy'!F27</f>
        <v>29768</v>
      </c>
      <c r="F12" s="157">
        <f>' príjmy'!G27</f>
        <v>30153</v>
      </c>
      <c r="G12" s="157">
        <f>F12</f>
        <v>30153</v>
      </c>
      <c r="H12" s="181">
        <f>F12</f>
        <v>30153</v>
      </c>
    </row>
    <row r="13" spans="1:10" ht="15.75" thickBot="1" x14ac:dyDescent="0.3">
      <c r="A13" s="187" t="s">
        <v>217</v>
      </c>
      <c r="B13" s="164">
        <f>' príjmy'!C37</f>
        <v>8565</v>
      </c>
      <c r="C13" s="164">
        <f>' príjmy'!D37</f>
        <v>4089</v>
      </c>
      <c r="D13" s="164">
        <f>' príjmy'!E37</f>
        <v>3600</v>
      </c>
      <c r="E13" s="164">
        <f>' príjmy'!F37</f>
        <v>10104</v>
      </c>
      <c r="F13" s="164">
        <f>' príjmy'!G37</f>
        <v>7150</v>
      </c>
      <c r="G13" s="164">
        <f>F13</f>
        <v>7150</v>
      </c>
      <c r="H13" s="188">
        <f>F13</f>
        <v>7150</v>
      </c>
      <c r="J13" s="173"/>
    </row>
    <row r="14" spans="1:10" ht="15.75" thickTop="1" x14ac:dyDescent="0.25">
      <c r="A14" s="180" t="s">
        <v>231</v>
      </c>
      <c r="B14" s="158">
        <v>0</v>
      </c>
      <c r="C14" s="158">
        <f>' príjmy'!D50</f>
        <v>0</v>
      </c>
      <c r="D14" s="158">
        <v>0</v>
      </c>
      <c r="E14" s="157">
        <v>0</v>
      </c>
      <c r="F14" s="157">
        <v>0</v>
      </c>
      <c r="G14" s="157">
        <v>0</v>
      </c>
      <c r="H14" s="181">
        <v>0</v>
      </c>
    </row>
    <row r="15" spans="1:10" x14ac:dyDescent="0.2">
      <c r="A15" s="189" t="s">
        <v>232</v>
      </c>
      <c r="B15" s="165">
        <f>0</f>
        <v>0</v>
      </c>
      <c r="C15" s="165">
        <v>0</v>
      </c>
      <c r="D15" s="165">
        <f>' príjmy'!E50</f>
        <v>0</v>
      </c>
      <c r="E15" s="165">
        <f>' príjmy'!F50</f>
        <v>35</v>
      </c>
      <c r="F15" s="165">
        <f>' príjmy'!G50</f>
        <v>0</v>
      </c>
      <c r="G15" s="165">
        <v>0</v>
      </c>
      <c r="H15" s="190">
        <v>0</v>
      </c>
    </row>
    <row r="16" spans="1:10" x14ac:dyDescent="0.2">
      <c r="A16" s="247" t="s">
        <v>217</v>
      </c>
      <c r="B16" s="248">
        <f>' príjmy'!C48</f>
        <v>18500</v>
      </c>
      <c r="C16" s="248">
        <f>' príjmy'!D48</f>
        <v>7050</v>
      </c>
      <c r="D16" s="248">
        <f>' príjmy'!E48</f>
        <v>0</v>
      </c>
      <c r="E16" s="248">
        <f>' príjmy'!F48</f>
        <v>0</v>
      </c>
      <c r="F16" s="248">
        <f>' príjmy'!G48</f>
        <v>0</v>
      </c>
      <c r="G16" s="248">
        <v>0</v>
      </c>
      <c r="H16" s="249">
        <v>0</v>
      </c>
    </row>
    <row r="17" spans="1:12" ht="15" x14ac:dyDescent="0.25">
      <c r="A17" s="191" t="s">
        <v>233</v>
      </c>
      <c r="B17" s="167">
        <v>0</v>
      </c>
      <c r="C17" s="167">
        <v>0</v>
      </c>
      <c r="D17" s="167">
        <f>Zhrnutie!D15</f>
        <v>0</v>
      </c>
      <c r="E17" s="166">
        <v>0</v>
      </c>
      <c r="F17" s="166">
        <v>0</v>
      </c>
      <c r="G17" s="166">
        <v>0</v>
      </c>
      <c r="H17" s="192">
        <v>0</v>
      </c>
      <c r="I17" s="168"/>
    </row>
    <row r="18" spans="1:12" x14ac:dyDescent="0.2">
      <c r="A18" s="193" t="s">
        <v>234</v>
      </c>
      <c r="B18" s="170">
        <f>' príjmy'!C63</f>
        <v>27857</v>
      </c>
      <c r="C18" s="170">
        <f>' príjmy'!D63</f>
        <v>31444</v>
      </c>
      <c r="D18" s="170">
        <f>' príjmy'!E63</f>
        <v>0</v>
      </c>
      <c r="E18" s="169">
        <f>' príjmy'!F63</f>
        <v>33061</v>
      </c>
      <c r="F18" s="169">
        <f>' príjmy'!G63</f>
        <v>0</v>
      </c>
      <c r="G18" s="169"/>
      <c r="H18" s="194"/>
    </row>
    <row r="19" spans="1:12" x14ac:dyDescent="0.2">
      <c r="A19" s="84" t="s">
        <v>235</v>
      </c>
      <c r="B19" s="172">
        <v>0</v>
      </c>
      <c r="C19" s="172">
        <f>' príjmy'!D65</f>
        <v>0</v>
      </c>
      <c r="D19" s="172">
        <f>' príjmy'!E65</f>
        <v>0</v>
      </c>
      <c r="E19" s="171">
        <f>' príjmy'!F65</f>
        <v>145744</v>
      </c>
      <c r="F19" s="171">
        <f>' príjmy'!G65</f>
        <v>0</v>
      </c>
      <c r="G19" s="171">
        <v>0</v>
      </c>
      <c r="H19" s="195">
        <v>0</v>
      </c>
    </row>
    <row r="20" spans="1:12" ht="15.75" thickBot="1" x14ac:dyDescent="0.3">
      <c r="A20" s="330" t="s">
        <v>236</v>
      </c>
      <c r="B20" s="331">
        <f>SUM(B7+B12+B13+B15+B16+B17+B18)</f>
        <v>244586</v>
      </c>
      <c r="C20" s="332">
        <f>SUM(C8:C19)</f>
        <v>257448</v>
      </c>
      <c r="D20" s="332">
        <f t="shared" ref="D20:H20" si="0">SUM(D8:D19)</f>
        <v>211950</v>
      </c>
      <c r="E20" s="331">
        <f t="shared" si="0"/>
        <v>418639</v>
      </c>
      <c r="F20" s="331">
        <f>SUM(' príjmy'!G39)</f>
        <v>238200</v>
      </c>
      <c r="G20" s="331">
        <f t="shared" si="0"/>
        <v>238200</v>
      </c>
      <c r="H20" s="333">
        <f t="shared" si="0"/>
        <v>238200</v>
      </c>
    </row>
    <row r="21" spans="1:12" ht="15.75" thickBot="1" x14ac:dyDescent="0.3">
      <c r="A21" s="328"/>
      <c r="B21" s="329"/>
      <c r="C21" s="329"/>
      <c r="D21" s="329"/>
      <c r="E21" s="329"/>
      <c r="F21" s="329"/>
      <c r="G21" s="329"/>
      <c r="H21" s="339"/>
      <c r="I21" s="337" t="s">
        <v>225</v>
      </c>
      <c r="J21" s="173"/>
      <c r="K21" s="338"/>
      <c r="L21" s="173"/>
    </row>
    <row r="22" spans="1:12" ht="15" x14ac:dyDescent="0.25">
      <c r="A22" s="334" t="s">
        <v>327</v>
      </c>
      <c r="B22" s="326"/>
      <c r="C22" s="326"/>
      <c r="D22" s="326"/>
      <c r="E22" s="326"/>
      <c r="F22" s="326"/>
      <c r="G22" s="326"/>
      <c r="H22" s="327"/>
    </row>
    <row r="23" spans="1:12" ht="15.75" thickBot="1" x14ac:dyDescent="0.3">
      <c r="A23" s="529" t="s">
        <v>328</v>
      </c>
      <c r="B23" s="335"/>
      <c r="C23" s="335"/>
      <c r="D23" s="335"/>
      <c r="E23" s="335"/>
      <c r="F23" s="335"/>
      <c r="G23" s="335"/>
      <c r="H23" s="336"/>
    </row>
    <row r="24" spans="1:12" ht="15" x14ac:dyDescent="0.25">
      <c r="A24" s="184" t="s">
        <v>237</v>
      </c>
      <c r="B24" s="163">
        <f>výdavky!E70</f>
        <v>78747</v>
      </c>
      <c r="C24" s="163">
        <f>výdavky!F70</f>
        <v>85748</v>
      </c>
      <c r="D24" s="163">
        <f>výdavky!G70</f>
        <v>100270</v>
      </c>
      <c r="E24" s="163">
        <f>výdavky!H70</f>
        <v>112469</v>
      </c>
      <c r="F24" s="163">
        <f>výdavky!I70</f>
        <v>105200</v>
      </c>
      <c r="G24" s="163">
        <f>F24</f>
        <v>105200</v>
      </c>
      <c r="H24" s="186">
        <f t="shared" ref="H24:H35" si="1">F24</f>
        <v>105200</v>
      </c>
    </row>
    <row r="25" spans="1:12" ht="15" x14ac:dyDescent="0.25">
      <c r="A25" s="199" t="s">
        <v>238</v>
      </c>
      <c r="B25" s="177">
        <f>výdavky!E80</f>
        <v>2561</v>
      </c>
      <c r="C25" s="177">
        <f>výdavky!F80</f>
        <v>2377</v>
      </c>
      <c r="D25" s="177">
        <f>výdavky!G80</f>
        <v>3100</v>
      </c>
      <c r="E25" s="177">
        <f>výdavky!H80</f>
        <v>5548</v>
      </c>
      <c r="F25" s="177">
        <f>výdavky!I80</f>
        <v>5540</v>
      </c>
      <c r="G25" s="177">
        <f>F25</f>
        <v>5540</v>
      </c>
      <c r="H25" s="200">
        <f t="shared" si="1"/>
        <v>5540</v>
      </c>
    </row>
    <row r="26" spans="1:12" ht="15" x14ac:dyDescent="0.25">
      <c r="A26" s="199" t="s">
        <v>239</v>
      </c>
      <c r="B26" s="177">
        <f>výdavky!E108</f>
        <v>570</v>
      </c>
      <c r="C26" s="177">
        <f>výdavky!F108</f>
        <v>526</v>
      </c>
      <c r="D26" s="177">
        <f>výdavky!G108</f>
        <v>0</v>
      </c>
      <c r="E26" s="177">
        <f>výdavky!H108</f>
        <v>1684</v>
      </c>
      <c r="F26" s="177">
        <f>výdavky!I108</f>
        <v>0</v>
      </c>
      <c r="G26" s="177">
        <f>F26</f>
        <v>0</v>
      </c>
      <c r="H26" s="200">
        <f t="shared" si="1"/>
        <v>0</v>
      </c>
    </row>
    <row r="27" spans="1:12" ht="15" x14ac:dyDescent="0.25">
      <c r="A27" s="199" t="s">
        <v>322</v>
      </c>
      <c r="B27" s="177">
        <f>výdavky!E137</f>
        <v>0</v>
      </c>
      <c r="C27" s="177">
        <f>výdavky!F137</f>
        <v>0</v>
      </c>
      <c r="D27" s="177">
        <f>výdavky!G137</f>
        <v>0</v>
      </c>
      <c r="E27" s="177">
        <f>výdavky!H137</f>
        <v>4915</v>
      </c>
      <c r="F27" s="177">
        <f>výdavky!I137</f>
        <v>1438</v>
      </c>
      <c r="G27" s="177">
        <f>F27</f>
        <v>1438</v>
      </c>
      <c r="H27" s="200">
        <f t="shared" si="1"/>
        <v>1438</v>
      </c>
    </row>
    <row r="28" spans="1:12" ht="15" x14ac:dyDescent="0.25">
      <c r="A28" s="199" t="s">
        <v>240</v>
      </c>
      <c r="B28" s="177">
        <f>výdavky!E147</f>
        <v>534</v>
      </c>
      <c r="C28" s="177">
        <f>výdavky!F147</f>
        <v>625</v>
      </c>
      <c r="D28" s="177">
        <f>výdavky!G147</f>
        <v>1120</v>
      </c>
      <c r="E28" s="177">
        <f>výdavky!H147</f>
        <v>452</v>
      </c>
      <c r="F28" s="177">
        <f>výdavky!I147</f>
        <v>720</v>
      </c>
      <c r="G28" s="177">
        <f>F28</f>
        <v>720</v>
      </c>
      <c r="H28" s="200">
        <f>F28</f>
        <v>720</v>
      </c>
    </row>
    <row r="29" spans="1:12" ht="15" x14ac:dyDescent="0.25">
      <c r="A29" s="199" t="s">
        <v>241</v>
      </c>
      <c r="B29" s="177">
        <f>výdavky!E158</f>
        <v>9873</v>
      </c>
      <c r="C29" s="177">
        <f>výdavky!F158</f>
        <v>9270</v>
      </c>
      <c r="D29" s="177">
        <f>výdavky!G158</f>
        <v>10230</v>
      </c>
      <c r="E29" s="177">
        <f>výdavky!H158</f>
        <v>12101</v>
      </c>
      <c r="F29" s="177">
        <f>výdavky!I158</f>
        <v>12280</v>
      </c>
      <c r="G29" s="177">
        <f t="shared" ref="G29:G32" si="2">F29</f>
        <v>12280</v>
      </c>
      <c r="H29" s="200">
        <f>F29</f>
        <v>12280</v>
      </c>
    </row>
    <row r="30" spans="1:12" ht="15" x14ac:dyDescent="0.25">
      <c r="A30" s="199" t="s">
        <v>242</v>
      </c>
      <c r="B30" s="177">
        <f>výdavky!E177</f>
        <v>6674</v>
      </c>
      <c r="C30" s="177">
        <f>výdavky!F177</f>
        <v>6469</v>
      </c>
      <c r="D30" s="177">
        <f>výdavky!G177</f>
        <v>7960</v>
      </c>
      <c r="E30" s="177">
        <f>výdavky!H177</f>
        <v>6989</v>
      </c>
      <c r="F30" s="177">
        <f>výdavky!I177</f>
        <v>7920</v>
      </c>
      <c r="G30" s="177">
        <f t="shared" si="2"/>
        <v>7920</v>
      </c>
      <c r="H30" s="200">
        <f t="shared" si="1"/>
        <v>7920</v>
      </c>
    </row>
    <row r="31" spans="1:12" ht="15" x14ac:dyDescent="0.25">
      <c r="A31" s="199" t="s">
        <v>243</v>
      </c>
      <c r="B31" s="177">
        <f>výdavky!E188</f>
        <v>424</v>
      </c>
      <c r="C31" s="177">
        <f>výdavky!F188</f>
        <v>471</v>
      </c>
      <c r="D31" s="177">
        <f>výdavky!G188</f>
        <v>790</v>
      </c>
      <c r="E31" s="177">
        <f>výdavky!H188</f>
        <v>2937</v>
      </c>
      <c r="F31" s="177">
        <f>výdavky!I188</f>
        <v>2160</v>
      </c>
      <c r="G31" s="177">
        <f t="shared" si="2"/>
        <v>2160</v>
      </c>
      <c r="H31" s="200">
        <f t="shared" si="1"/>
        <v>2160</v>
      </c>
    </row>
    <row r="32" spans="1:12" ht="15" x14ac:dyDescent="0.25">
      <c r="A32" s="199" t="s">
        <v>244</v>
      </c>
      <c r="B32" s="177">
        <f>výdavky!E209</f>
        <v>13108</v>
      </c>
      <c r="C32" s="177">
        <f>výdavky!F209</f>
        <v>21636</v>
      </c>
      <c r="D32" s="177">
        <f>výdavky!G209</f>
        <v>13510</v>
      </c>
      <c r="E32" s="177">
        <f>výdavky!H209</f>
        <v>11149</v>
      </c>
      <c r="F32" s="177">
        <f>výdavky!I209</f>
        <v>14578</v>
      </c>
      <c r="G32" s="177">
        <f t="shared" si="2"/>
        <v>14578</v>
      </c>
      <c r="H32" s="200">
        <f t="shared" si="1"/>
        <v>14578</v>
      </c>
    </row>
    <row r="33" spans="1:8" ht="15" x14ac:dyDescent="0.25">
      <c r="A33" s="199" t="s">
        <v>245</v>
      </c>
      <c r="B33" s="177">
        <f>výdavky!E216</f>
        <v>2939</v>
      </c>
      <c r="C33" s="177">
        <f>výdavky!F216</f>
        <v>2983</v>
      </c>
      <c r="D33" s="177">
        <f>výdavky!G216</f>
        <v>4500</v>
      </c>
      <c r="E33" s="177">
        <f>výdavky!H216</f>
        <v>3877</v>
      </c>
      <c r="F33" s="177">
        <f>výdavky!I216</f>
        <v>4700</v>
      </c>
      <c r="G33" s="177">
        <f t="shared" ref="G33:G41" si="3">F33</f>
        <v>4700</v>
      </c>
      <c r="H33" s="200">
        <f t="shared" si="1"/>
        <v>4700</v>
      </c>
    </row>
    <row r="34" spans="1:8" ht="15" x14ac:dyDescent="0.25">
      <c r="A34" s="199" t="s">
        <v>246</v>
      </c>
      <c r="B34" s="177">
        <f>výdavky!E228</f>
        <v>757</v>
      </c>
      <c r="C34" s="177">
        <f>výdavky!F228</f>
        <v>629</v>
      </c>
      <c r="D34" s="177">
        <f>výdavky!G228</f>
        <v>900</v>
      </c>
      <c r="E34" s="177">
        <f>výdavky!H228</f>
        <v>4937</v>
      </c>
      <c r="F34" s="177">
        <f>výdavky!I228</f>
        <v>1830</v>
      </c>
      <c r="G34" s="177">
        <f t="shared" si="3"/>
        <v>1830</v>
      </c>
      <c r="H34" s="200">
        <f t="shared" si="1"/>
        <v>1830</v>
      </c>
    </row>
    <row r="35" spans="1:8" ht="15.75" thickBot="1" x14ac:dyDescent="0.3">
      <c r="A35" s="305" t="s">
        <v>247</v>
      </c>
      <c r="B35" s="306">
        <f>výdavky!E246</f>
        <v>9729</v>
      </c>
      <c r="C35" s="306">
        <f>výdavky!F246</f>
        <v>4494</v>
      </c>
      <c r="D35" s="306">
        <f>výdavky!G246</f>
        <v>5490</v>
      </c>
      <c r="E35" s="306">
        <f>výdavky!H246</f>
        <v>8783</v>
      </c>
      <c r="F35" s="306">
        <f>výdavky!I246</f>
        <v>9700</v>
      </c>
      <c r="G35" s="306">
        <f t="shared" si="3"/>
        <v>9700</v>
      </c>
      <c r="H35" s="325">
        <f t="shared" si="1"/>
        <v>9700</v>
      </c>
    </row>
    <row r="36" spans="1:8" ht="15" x14ac:dyDescent="0.25">
      <c r="A36" s="303"/>
      <c r="B36" s="304"/>
      <c r="C36" s="304"/>
      <c r="D36" s="304"/>
      <c r="E36" s="304"/>
      <c r="F36" s="304"/>
      <c r="G36" s="304"/>
      <c r="H36" s="304"/>
    </row>
    <row r="37" spans="1:8" ht="15.75" thickBot="1" x14ac:dyDescent="0.3">
      <c r="A37" s="307"/>
      <c r="B37" s="308"/>
      <c r="C37" s="308"/>
      <c r="D37" s="308"/>
      <c r="E37" s="308"/>
      <c r="F37" s="308"/>
      <c r="G37" s="308"/>
      <c r="H37" s="308"/>
    </row>
    <row r="38" spans="1:8" ht="15" x14ac:dyDescent="0.25">
      <c r="A38" s="184" t="s">
        <v>248</v>
      </c>
      <c r="B38" s="163">
        <f>výdavky!E256</f>
        <v>2472</v>
      </c>
      <c r="C38" s="163">
        <f>výdavky!F256</f>
        <v>745</v>
      </c>
      <c r="D38" s="163">
        <f>výdavky!G256</f>
        <v>840</v>
      </c>
      <c r="E38" s="163">
        <f>výdavky!H256</f>
        <v>867</v>
      </c>
      <c r="F38" s="163">
        <f>výdavky!I256</f>
        <v>900</v>
      </c>
      <c r="G38" s="163">
        <f t="shared" si="3"/>
        <v>900</v>
      </c>
      <c r="H38" s="186">
        <f t="shared" ref="H38:H41" si="4">F38</f>
        <v>900</v>
      </c>
    </row>
    <row r="39" spans="1:8" ht="15" x14ac:dyDescent="0.25">
      <c r="A39" s="199" t="s">
        <v>249</v>
      </c>
      <c r="B39" s="177">
        <f>výdavky!E291</f>
        <v>39132</v>
      </c>
      <c r="C39" s="177">
        <f>výdavky!F291</f>
        <v>39462</v>
      </c>
      <c r="D39" s="177">
        <f>výdavky!G291</f>
        <v>42690</v>
      </c>
      <c r="E39" s="177">
        <f>výdavky!H291</f>
        <v>42714</v>
      </c>
      <c r="F39" s="177">
        <f>výdavky!I291</f>
        <v>45550</v>
      </c>
      <c r="G39" s="177">
        <f t="shared" si="3"/>
        <v>45550</v>
      </c>
      <c r="H39" s="200">
        <f t="shared" si="4"/>
        <v>45550</v>
      </c>
    </row>
    <row r="40" spans="1:8" ht="15" x14ac:dyDescent="0.25">
      <c r="A40" s="199" t="s">
        <v>250</v>
      </c>
      <c r="B40" s="177">
        <f>výdavky!E323</f>
        <v>12376</v>
      </c>
      <c r="C40" s="177">
        <f>výdavky!F323</f>
        <v>17084</v>
      </c>
      <c r="D40" s="177">
        <f>výdavky!G323</f>
        <v>19100</v>
      </c>
      <c r="E40" s="177">
        <f>výdavky!H323</f>
        <v>22356</v>
      </c>
      <c r="F40" s="177">
        <f>výdavky!I323</f>
        <v>24064</v>
      </c>
      <c r="G40" s="177">
        <f t="shared" si="3"/>
        <v>24064</v>
      </c>
      <c r="H40" s="200">
        <f t="shared" si="4"/>
        <v>24064</v>
      </c>
    </row>
    <row r="41" spans="1:8" ht="15" x14ac:dyDescent="0.25">
      <c r="A41" s="199" t="s">
        <v>251</v>
      </c>
      <c r="B41" s="177">
        <f>výdavky!E331</f>
        <v>1241</v>
      </c>
      <c r="C41" s="177">
        <f>výdavky!F331</f>
        <v>1270</v>
      </c>
      <c r="D41" s="177">
        <f>výdavky!G331</f>
        <v>1450</v>
      </c>
      <c r="E41" s="177">
        <f>výdavky!H331</f>
        <v>1486</v>
      </c>
      <c r="F41" s="177">
        <f>výdavky!I331</f>
        <v>1620</v>
      </c>
      <c r="G41" s="177">
        <f t="shared" si="3"/>
        <v>1620</v>
      </c>
      <c r="H41" s="200">
        <f t="shared" si="4"/>
        <v>1620</v>
      </c>
    </row>
    <row r="42" spans="1:8" ht="15" x14ac:dyDescent="0.25">
      <c r="A42" s="199"/>
      <c r="B42" s="177"/>
      <c r="C42" s="177"/>
      <c r="D42" s="177"/>
      <c r="E42" s="177"/>
      <c r="F42" s="177"/>
      <c r="G42" s="177"/>
      <c r="H42" s="200"/>
    </row>
    <row r="43" spans="1:8" ht="15.75" thickBot="1" x14ac:dyDescent="0.3">
      <c r="A43" s="518"/>
      <c r="B43" s="519"/>
      <c r="C43" s="519"/>
      <c r="D43" s="519"/>
      <c r="E43" s="519"/>
      <c r="F43" s="519"/>
      <c r="G43" s="519"/>
      <c r="H43" s="520"/>
    </row>
    <row r="44" spans="1:8" ht="15.75" thickBot="1" x14ac:dyDescent="0.3">
      <c r="A44" s="523" t="s">
        <v>329</v>
      </c>
      <c r="B44" s="522">
        <f t="shared" ref="B44:H44" si="5">SUM(B24:B43)</f>
        <v>181137</v>
      </c>
      <c r="C44" s="524">
        <f t="shared" si="5"/>
        <v>193789</v>
      </c>
      <c r="D44" s="524">
        <f t="shared" si="5"/>
        <v>211950</v>
      </c>
      <c r="E44" s="522">
        <f t="shared" si="5"/>
        <v>243264</v>
      </c>
      <c r="F44" s="522">
        <f t="shared" si="5"/>
        <v>238200</v>
      </c>
      <c r="G44" s="522">
        <f t="shared" si="5"/>
        <v>238200</v>
      </c>
      <c r="H44" s="521">
        <f t="shared" si="5"/>
        <v>238200</v>
      </c>
    </row>
    <row r="45" spans="1:8" ht="15" x14ac:dyDescent="0.25">
      <c r="A45" s="184"/>
      <c r="B45" s="163"/>
      <c r="C45" s="163"/>
      <c r="D45" s="163"/>
      <c r="E45" s="163"/>
      <c r="F45" s="163"/>
      <c r="G45" s="163"/>
      <c r="H45" s="186"/>
    </row>
    <row r="46" spans="1:8" ht="15" x14ac:dyDescent="0.25">
      <c r="A46" s="201" t="s">
        <v>252</v>
      </c>
      <c r="B46" s="177">
        <v>0</v>
      </c>
      <c r="C46" s="177">
        <v>0</v>
      </c>
      <c r="D46" s="177">
        <v>0</v>
      </c>
      <c r="E46" s="177">
        <f>výdavky!H77+výdavky!H78</f>
        <v>348</v>
      </c>
      <c r="F46" s="177">
        <f>výdavky!I77+výdavky!I78</f>
        <v>340</v>
      </c>
      <c r="G46" s="177">
        <f>F46</f>
        <v>340</v>
      </c>
      <c r="H46" s="200">
        <f>F46</f>
        <v>340</v>
      </c>
    </row>
    <row r="47" spans="1:8" ht="15" x14ac:dyDescent="0.25">
      <c r="A47" s="199"/>
      <c r="B47" s="177"/>
      <c r="C47" s="178"/>
      <c r="D47" s="178"/>
      <c r="E47" s="177"/>
      <c r="F47" s="177"/>
      <c r="G47" s="177"/>
      <c r="H47" s="200"/>
    </row>
    <row r="48" spans="1:8" ht="15" x14ac:dyDescent="0.25">
      <c r="A48" s="191" t="s">
        <v>253</v>
      </c>
      <c r="B48" s="177"/>
      <c r="C48" s="178"/>
      <c r="D48" s="178"/>
      <c r="E48" s="177"/>
      <c r="F48" s="177"/>
      <c r="G48" s="177"/>
      <c r="H48" s="200"/>
    </row>
    <row r="49" spans="1:8" ht="15.75" thickBot="1" x14ac:dyDescent="0.3">
      <c r="A49" s="529" t="s">
        <v>331</v>
      </c>
      <c r="B49" s="306"/>
      <c r="C49" s="306"/>
      <c r="D49" s="306"/>
      <c r="E49" s="306"/>
      <c r="F49" s="306"/>
      <c r="G49" s="306"/>
      <c r="H49" s="325"/>
    </row>
    <row r="50" spans="1:8" ht="15" x14ac:dyDescent="0.25">
      <c r="A50" s="202" t="s">
        <v>323</v>
      </c>
      <c r="B50" s="515">
        <f>výdavky!E343</f>
        <v>0</v>
      </c>
      <c r="C50" s="516">
        <f>výdavky!F343</f>
        <v>0</v>
      </c>
      <c r="D50" s="516">
        <f>výdavky!G343</f>
        <v>0</v>
      </c>
      <c r="E50" s="515">
        <f>výdavky!H343</f>
        <v>2334</v>
      </c>
      <c r="F50" s="515">
        <f>výdavky!I343</f>
        <v>0</v>
      </c>
      <c r="G50" s="515">
        <f>výdavky!J343</f>
        <v>0</v>
      </c>
      <c r="H50" s="517">
        <f>výdavky!K343</f>
        <v>0</v>
      </c>
    </row>
    <row r="51" spans="1:8" ht="15" x14ac:dyDescent="0.25">
      <c r="A51" s="202" t="s">
        <v>254</v>
      </c>
      <c r="B51" s="175">
        <f>výdavky!E347</f>
        <v>10000</v>
      </c>
      <c r="C51" s="176">
        <f>výdavky!F347</f>
        <v>4998</v>
      </c>
      <c r="D51" s="176">
        <f>výdavky!G347</f>
        <v>0</v>
      </c>
      <c r="E51" s="175">
        <f>výdavky!H347</f>
        <v>0</v>
      </c>
      <c r="F51" s="311">
        <f>výdavky!I347</f>
        <v>0</v>
      </c>
      <c r="G51" s="175">
        <v>0</v>
      </c>
      <c r="H51" s="198">
        <v>0</v>
      </c>
    </row>
    <row r="52" spans="1:8" ht="15" x14ac:dyDescent="0.25">
      <c r="A52" s="202" t="s">
        <v>255</v>
      </c>
      <c r="B52" s="175">
        <f>výdavky!E353</f>
        <v>0</v>
      </c>
      <c r="C52" s="176">
        <f>výdavky!F353</f>
        <v>7640</v>
      </c>
      <c r="D52" s="176">
        <f>výdavky!G353</f>
        <v>0</v>
      </c>
      <c r="E52" s="175">
        <f>výdavky!H353</f>
        <v>0</v>
      </c>
      <c r="F52" s="175">
        <f>výdavky!I353</f>
        <v>0</v>
      </c>
      <c r="G52" s="175">
        <v>0</v>
      </c>
      <c r="H52" s="198">
        <v>0</v>
      </c>
    </row>
    <row r="53" spans="1:8" ht="15" x14ac:dyDescent="0.25">
      <c r="A53" s="202" t="s">
        <v>256</v>
      </c>
      <c r="B53" s="175">
        <f>výdavky!E358</f>
        <v>0</v>
      </c>
      <c r="C53" s="176">
        <f>výdavky!F358</f>
        <v>9806</v>
      </c>
      <c r="D53" s="176">
        <f>výdavky!G358</f>
        <v>0</v>
      </c>
      <c r="E53" s="175">
        <f>výdavky!H358</f>
        <v>0</v>
      </c>
      <c r="F53" s="175">
        <f>výdavky!I358</f>
        <v>0</v>
      </c>
      <c r="G53" s="175">
        <v>0</v>
      </c>
      <c r="H53" s="198">
        <v>0</v>
      </c>
    </row>
    <row r="54" spans="1:8" ht="15" x14ac:dyDescent="0.25">
      <c r="A54" s="202" t="s">
        <v>257</v>
      </c>
      <c r="B54" s="175">
        <f>výdavky!E364</f>
        <v>0</v>
      </c>
      <c r="C54" s="176">
        <f>výdavky!F364</f>
        <v>420</v>
      </c>
      <c r="D54" s="176">
        <f>výdavky!G364</f>
        <v>0</v>
      </c>
      <c r="E54" s="175">
        <f>výdavky!H364</f>
        <v>146552</v>
      </c>
      <c r="F54" s="175">
        <f>výdavky!I364</f>
        <v>0</v>
      </c>
      <c r="G54" s="175">
        <v>0</v>
      </c>
      <c r="H54" s="198">
        <v>0</v>
      </c>
    </row>
    <row r="55" spans="1:8" ht="15" x14ac:dyDescent="0.25">
      <c r="A55" s="202" t="s">
        <v>258</v>
      </c>
      <c r="B55" s="175">
        <f>výdavky!E369</f>
        <v>0</v>
      </c>
      <c r="C55" s="176">
        <f>výdavky!F369</f>
        <v>250</v>
      </c>
      <c r="D55" s="176">
        <f>výdavky!G369</f>
        <v>0</v>
      </c>
      <c r="E55" s="175">
        <f>výdavky!H369</f>
        <v>2700</v>
      </c>
      <c r="F55" s="175">
        <f>výdavky!I369</f>
        <v>0</v>
      </c>
      <c r="G55" s="175">
        <v>0</v>
      </c>
      <c r="H55" s="198">
        <v>0</v>
      </c>
    </row>
    <row r="56" spans="1:8" ht="15" x14ac:dyDescent="0.25">
      <c r="A56" s="202" t="s">
        <v>259</v>
      </c>
      <c r="B56" s="175">
        <f>výdavky!E375</f>
        <v>15408</v>
      </c>
      <c r="C56" s="176">
        <f>výdavky!F375</f>
        <v>0</v>
      </c>
      <c r="D56" s="176">
        <f>výdavky!G375</f>
        <v>0</v>
      </c>
      <c r="E56" s="175">
        <f>výdavky!H375</f>
        <v>0</v>
      </c>
      <c r="F56" s="175">
        <f>výdavky!I375</f>
        <v>0</v>
      </c>
      <c r="G56" s="175">
        <v>0</v>
      </c>
      <c r="H56" s="198">
        <v>0</v>
      </c>
    </row>
    <row r="57" spans="1:8" ht="15" x14ac:dyDescent="0.25">
      <c r="A57" s="202" t="s">
        <v>260</v>
      </c>
      <c r="B57" s="175">
        <f>výdavky!E381</f>
        <v>16649</v>
      </c>
      <c r="C57" s="176">
        <f>výdavky!F381</f>
        <v>16390</v>
      </c>
      <c r="D57" s="176">
        <f>výdavky!G381</f>
        <v>0</v>
      </c>
      <c r="E57" s="175">
        <f>výdavky!H381</f>
        <v>20790</v>
      </c>
      <c r="F57" s="175">
        <f>výdavky!I381</f>
        <v>0</v>
      </c>
      <c r="G57" s="175">
        <v>0</v>
      </c>
      <c r="H57" s="198">
        <v>0</v>
      </c>
    </row>
    <row r="58" spans="1:8" ht="15" x14ac:dyDescent="0.25">
      <c r="A58" s="202"/>
      <c r="B58" s="175"/>
      <c r="C58" s="176"/>
      <c r="D58" s="176"/>
      <c r="E58" s="175"/>
      <c r="F58" s="175"/>
      <c r="G58" s="175"/>
      <c r="H58" s="198"/>
    </row>
    <row r="59" spans="1:8" ht="15" x14ac:dyDescent="0.25">
      <c r="A59" s="512" t="s">
        <v>330</v>
      </c>
      <c r="B59" s="513">
        <f t="shared" ref="B59:H59" si="6">SUM(B51+B52+B53+B54+B55+B56+B57)</f>
        <v>42057</v>
      </c>
      <c r="C59" s="513">
        <f>SUM(C51:C58)</f>
        <v>39504</v>
      </c>
      <c r="D59" s="513">
        <f t="shared" si="6"/>
        <v>0</v>
      </c>
      <c r="E59" s="513">
        <f>SUM(E50:E58)</f>
        <v>172376</v>
      </c>
      <c r="F59" s="513">
        <f>SUM(F51+F52+F53+F54+F55+F56+F57)</f>
        <v>0</v>
      </c>
      <c r="G59" s="513">
        <f t="shared" si="6"/>
        <v>0</v>
      </c>
      <c r="H59" s="514">
        <f t="shared" si="6"/>
        <v>0</v>
      </c>
    </row>
    <row r="60" spans="1:8" ht="13.5" thickBot="1" x14ac:dyDescent="0.25">
      <c r="A60" s="152" t="s">
        <v>261</v>
      </c>
      <c r="B60" s="207">
        <v>0</v>
      </c>
      <c r="C60" s="208">
        <v>0</v>
      </c>
      <c r="D60" s="208">
        <v>0</v>
      </c>
      <c r="E60" s="207">
        <v>0</v>
      </c>
      <c r="F60" s="207">
        <v>0</v>
      </c>
      <c r="G60" s="207">
        <v>0</v>
      </c>
      <c r="H60" s="209">
        <v>0</v>
      </c>
    </row>
    <row r="61" spans="1:8" ht="15.75" thickBot="1" x14ac:dyDescent="0.3">
      <c r="A61" s="525" t="s">
        <v>262</v>
      </c>
      <c r="B61" s="526">
        <f t="shared" ref="B61:H61" si="7">SUM(B44+B59)</f>
        <v>223194</v>
      </c>
      <c r="C61" s="527">
        <f t="shared" si="7"/>
        <v>233293</v>
      </c>
      <c r="D61" s="527">
        <f t="shared" si="7"/>
        <v>211950</v>
      </c>
      <c r="E61" s="526">
        <f t="shared" si="7"/>
        <v>415640</v>
      </c>
      <c r="F61" s="526">
        <f t="shared" si="7"/>
        <v>238200</v>
      </c>
      <c r="G61" s="526">
        <f t="shared" si="7"/>
        <v>238200</v>
      </c>
      <c r="H61" s="528">
        <f t="shared" si="7"/>
        <v>238200</v>
      </c>
    </row>
    <row r="62" spans="1:8" x14ac:dyDescent="0.2">
      <c r="A62" s="196"/>
      <c r="B62" s="174"/>
      <c r="C62" s="174"/>
      <c r="D62" s="174"/>
      <c r="E62" s="179"/>
      <c r="F62" s="174"/>
      <c r="G62" s="174"/>
      <c r="H62" s="197"/>
    </row>
    <row r="63" spans="1:8" ht="13.5" thickBot="1" x14ac:dyDescent="0.25">
      <c r="A63" s="203" t="s">
        <v>263</v>
      </c>
      <c r="B63" s="204">
        <f t="shared" ref="B63:H63" si="8">B20-B61</f>
        <v>21392</v>
      </c>
      <c r="C63" s="205">
        <f t="shared" si="8"/>
        <v>24155</v>
      </c>
      <c r="D63" s="205">
        <f t="shared" si="8"/>
        <v>0</v>
      </c>
      <c r="E63" s="204">
        <f t="shared" si="8"/>
        <v>2999</v>
      </c>
      <c r="F63" s="204">
        <f t="shared" si="8"/>
        <v>0</v>
      </c>
      <c r="G63" s="204">
        <f t="shared" si="8"/>
        <v>0</v>
      </c>
      <c r="H63" s="206">
        <f t="shared" si="8"/>
        <v>0</v>
      </c>
    </row>
  </sheetData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Rozpočet</vt:lpstr>
      <vt:lpstr> príjmy</vt:lpstr>
      <vt:lpstr>výdavky</vt:lpstr>
      <vt:lpstr>Zhrnutie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Magdaléna Klikačová</cp:lastModifiedBy>
  <cp:lastPrinted>2019-12-04T13:01:43Z</cp:lastPrinted>
  <dcterms:created xsi:type="dcterms:W3CDTF">2007-10-14T15:48:39Z</dcterms:created>
  <dcterms:modified xsi:type="dcterms:W3CDTF">2019-12-04T13:18:30Z</dcterms:modified>
</cp:coreProperties>
</file>